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CARGA\"/>
    </mc:Choice>
  </mc:AlternateContent>
  <bookViews>
    <workbookView xWindow="0" yWindow="0" windowWidth="28800" windowHeight="12210" activeTab="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  <c r="F9" i="8"/>
  <c r="E9" i="8"/>
  <c r="D9" i="8"/>
  <c r="C9" i="8"/>
  <c r="B9" i="8"/>
  <c r="A2" i="2"/>
  <c r="F20" i="3"/>
  <c r="A4" i="2"/>
  <c r="C47" i="2" l="1"/>
  <c r="A4" i="3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1" i="8"/>
  <c r="D31" i="8"/>
  <c r="E31" i="8"/>
  <c r="F31" i="8"/>
  <c r="G31" i="8"/>
  <c r="B31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63" i="7"/>
  <c r="G62" i="7" s="1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79" i="2"/>
  <c r="E79" i="2"/>
  <c r="F57" i="2"/>
  <c r="E57" i="2"/>
  <c r="E42" i="2"/>
  <c r="E38" i="2"/>
  <c r="E31" i="2"/>
  <c r="E27" i="2"/>
  <c r="E23" i="2"/>
  <c r="F47" i="2"/>
  <c r="F59" i="2" s="1"/>
  <c r="F81" i="2" s="1"/>
  <c r="E19" i="2"/>
  <c r="E9" i="2"/>
  <c r="E47" i="2" s="1"/>
  <c r="E59" i="2" s="1"/>
  <c r="C60" i="2"/>
  <c r="B60" i="2"/>
  <c r="B41" i="2"/>
  <c r="C9" i="9" l="1"/>
  <c r="F41" i="8"/>
  <c r="E41" i="8"/>
  <c r="C9" i="7"/>
  <c r="E81" i="2"/>
  <c r="K20" i="4"/>
  <c r="E20" i="4"/>
  <c r="I20" i="4"/>
  <c r="C43" i="9"/>
  <c r="B43" i="9"/>
  <c r="D9" i="9"/>
  <c r="E9" i="9"/>
  <c r="G9" i="9"/>
  <c r="B9" i="9"/>
  <c r="D43" i="9"/>
  <c r="D77" i="9" s="1"/>
  <c r="E43" i="9"/>
  <c r="E77" i="9" s="1"/>
  <c r="G43" i="9"/>
  <c r="B41" i="8"/>
  <c r="D41" i="8"/>
  <c r="C41" i="8"/>
  <c r="G41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77" i="9"/>
  <c r="G9" i="7"/>
  <c r="B77" i="9"/>
  <c r="F77" i="9"/>
  <c r="D159" i="7"/>
  <c r="G84" i="7"/>
  <c r="G42" i="6"/>
  <c r="G70" i="6"/>
  <c r="G159" i="7" l="1"/>
  <c r="B38" i="2"/>
  <c r="B31" i="2"/>
  <c r="B25" i="2"/>
  <c r="B17" i="2"/>
  <c r="C62" i="2"/>
  <c r="B9" i="2"/>
  <c r="B47" i="2" l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<sst xmlns="http://schemas.openxmlformats.org/spreadsheetml/2006/main" count="830" uniqueCount="585">
  <si>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</si>
  <si>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</si>
  <si>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</si>
  <si>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</si>
  <si>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</si>
  <si>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</si>
  <si>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</si>
  <si>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</si>
  <si>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</si>
  <si>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</si>
  <si>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</si>
  <si>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</si>
  <si>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</si>
  <si>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</si>
  <si>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</si>
  <si>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</si>
  <si>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</si>
  <si>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</si>
  <si>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</si>
  <si>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</si>
  <si>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</si>
  <si>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</si>
  <si>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</si>
  <si>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</si>
  <si>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</si>
  <si>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</si>
  <si>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</si>
  <si>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</si>
  <si>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</si>
  <si>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</si>
  <si>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</si>
  <si>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</si>
  <si>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</si>
  <si>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</si>
  <si>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</si>
  <si>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</si>
  <si>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</si>
  <si>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</si>
  <si>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</si>
  <si>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</si>
  <si>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</si>
  <si>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</si>
  <si>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</si>
  <si>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</si>
  <si>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</si>
  <si>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</si>
  <si>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</si>
  <si>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</si>
  <si>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</si>
  <si>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</si>
  <si>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</si>
  <si>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</si>
  <si>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</si>
  <si>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</si>
  <si>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</si>
  <si>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</si>
  <si>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</si>
  <si>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</si>
  <si>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</si>
  <si>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</si>
  <si>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</si>
  <si>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</si>
  <si>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</si>
  <si>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</si>
  <si>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</si>
  <si>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</si>
  <si>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</si>
  <si>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</si>
  <si>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</si>
  <si>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</si>
  <si>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</si>
  <si>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</si>
  <si>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</si>
  <si>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</si>
  <si>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</si>
  <si>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</si>
  <si>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</si>
  <si>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</si>
  <si>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</si>
  <si>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</si>
  <si>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</si>
  <si>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</si>
  <si>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</si>
  <si>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</si>
  <si>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</si>
  <si>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</si>
  <si>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</si>
  <si>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</si>
  <si>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</si>
  <si>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</si>
  <si>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</si>
  <si>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</si>
  <si>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</si>
  <si>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</si>
  <si>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</si>
  <si>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</si>
  <si>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</si>
  <si>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</si>
  <si>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</si>
  <si>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</si>
  <si>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</si>
  <si>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</si>
  <si>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</si>
  <si>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</si>
  <si>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</si>
  <si>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</si>
  <si>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</si>
  <si>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</si>
  <si>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</si>
  <si>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</si>
  <si>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</si>
  <si>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</si>
  <si>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</si>
  <si>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</si>
  <si>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</si>
  <si>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</si>
  <si>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</si>
  <si>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</si>
  <si>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</si>
  <si>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</si>
  <si>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</si>
  <si>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</si>
  <si>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</si>
  <si>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</si>
  <si>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</si>
  <si>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</si>
  <si>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</si>
  <si>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</si>
  <si>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</si>
  <si>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</si>
  <si>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</si>
  <si>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</si>
  <si>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</si>
  <si>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</si>
  <si>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</si>
  <si>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</si>
  <si>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</si>
  <si>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</si>
  <si>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</si>
  <si>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</si>
  <si>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</si>
  <si>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</si>
  <si>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</si>
  <si>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</si>
  <si>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</si>
  <si>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</si>
  <si>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</si>
  <si>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</si>
  <si>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</si>
  <si>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</si>
  <si>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</si>
  <si>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</si>
  <si>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</si>
  <si>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</si>
  <si>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</si>
  <si>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</si>
  <si>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</si>
  <si>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</si>
  <si>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</si>
  <si>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</si>
  <si>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</si>
  <si>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</si>
  <si>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</si>
  <si>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</si>
  <si>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</si>
  <si>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</si>
  <si>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</si>
  <si>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</si>
  <si>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</si>
  <si>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</si>
  <si>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</si>
  <si>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</si>
  <si>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</si>
  <si>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</si>
  <si>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</si>
  <si>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</si>
  <si>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</si>
  <si>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</si>
  <si>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</si>
  <si>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</si>
  <si>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</si>
  <si>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</si>
  <si>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</si>
  <si>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</si>
  <si>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</si>
  <si>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</si>
  <si>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</si>
  <si>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</si>
  <si>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</si>
  <si>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</si>
  <si>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</si>
  <si>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</si>
  <si>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</si>
  <si>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</si>
  <si>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</si>
  <si>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</si>
  <si>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</si>
  <si>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</si>
  <si>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</si>
  <si>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</si>
  <si>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</si>
  <si>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</si>
  <si>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</si>
  <si>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</si>
  <si>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</si>
  <si>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</si>
  <si>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</si>
  <si>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</si>
  <si>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</si>
  <si>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</si>
  <si>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</si>
  <si>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</si>
  <si>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</si>
  <si>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</si>
  <si>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</si>
  <si>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</si>
  <si>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</si>
  <si>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</si>
  <si>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</si>
  <si>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</si>
  <si>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</si>
  <si>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</si>
  <si>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</si>
  <si>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</si>
  <si>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</si>
  <si>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</si>
  <si>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</si>
  <si>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</si>
  <si>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</si>
  <si>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</si>
  <si>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</si>
  <si>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</si>
  <si>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</si>
  <si>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</si>
  <si>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</si>
  <si>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</si>
  <si>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</si>
  <si>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</si>
  <si>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</si>
  <si>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</si>
  <si>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</si>
  <si>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</si>
  <si>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</si>
  <si>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</si>
  <si>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</si>
  <si>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</si>
  <si>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</si>
  <si>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</si>
  <si>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</si>
  <si>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</si>
  <si>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</si>
  <si>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</si>
  <si>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</si>
  <si>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</si>
  <si>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</si>
  <si>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</si>
  <si>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</si>
  <si>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</si>
  <si>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</si>
  <si>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</si>
  <si>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</si>
  <si>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</si>
  <si>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</si>
  <si>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</si>
  <si>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</si>
  <si>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</si>
  <si>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</si>
  <si>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</si>
  <si>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</si>
  <si>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</si>
  <si>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</si>
  <si>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</si>
  <si>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</si>
  <si>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</si>
  <si>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</si>
  <si>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</si>
  <si>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</si>
  <si>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</si>
  <si>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</si>
  <si>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</si>
  <si>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</si>
  <si>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</si>
  <si>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</si>
  <si>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</si>
  <si>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</si>
  <si>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</si>
  <si>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</si>
  <si>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</si>
  <si>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</si>
  <si>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</si>
  <si>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</si>
  <si>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</si>
  <si>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</si>
  <si>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</si>
  <si>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</si>
  <si>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</si>
  <si>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</si>
  <si>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</si>
  <si>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</si>
  <si>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</si>
  <si>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</si>
  <si>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</si>
  <si>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</si>
  <si>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</si>
  <si>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</si>
  <si>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</si>
  <si>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</si>
  <si>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</si>
  <si>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</si>
  <si>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</si>
  <si>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</si>
  <si>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</si>
  <si>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</si>
  <si>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</si>
  <si>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</si>
  <si>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</si>
  <si>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</si>
  <si>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</si>
  <si>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</si>
  <si>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</si>
  <si>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</si>
  <si>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</si>
  <si>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</si>
  <si>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</si>
  <si>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</si>
  <si>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</si>
  <si>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</si>
  <si>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</si>
  <si>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</si>
  <si>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</si>
  <si>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</si>
  <si>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</si>
  <si>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</si>
  <si>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</si>
  <si>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</si>
  <si>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</si>
  <si>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</si>
  <si>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</si>
  <si>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</si>
  <si>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</si>
  <si>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</si>
  <si>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</si>
  <si>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</si>
  <si>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</si>
  <si>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</si>
  <si>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</si>
  <si>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</si>
  <si>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</si>
  <si>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</si>
  <si>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</si>
  <si>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</si>
  <si>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</si>
  <si>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</si>
  <si>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</si>
  <si>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</si>
  <si>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</si>
  <si>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</si>
  <si>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</si>
  <si>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</si>
  <si>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</si>
  <si>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</si>
  <si>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</si>
  <si>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</si>
  <si>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</si>
  <si>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</si>
  <si>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</si>
  <si>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</si>
  <si>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</si>
  <si>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</si>
  <si>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</si>
  <si>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</si>
  <si>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</si>
  <si>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</si>
  <si>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</si>
  <si>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</si>
  <si>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</si>
  <si>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</si>
  <si>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</si>
  <si>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</si>
  <si>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</si>
  <si>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</si>
  <si>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</si>
  <si>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</si>
  <si>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</si>
  <si>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</si>
  <si>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</si>
  <si>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</si>
  <si>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</si>
  <si>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</si>
  <si>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</si>
  <si>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</si>
  <si>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</si>
  <si>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</si>
  <si>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</si>
  <si>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</si>
  <si>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</si>
  <si>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</si>
  <si>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</si>
  <si>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</si>
  <si>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</si>
  <si>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</si>
  <si>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</si>
  <si>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</si>
  <si>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</si>
  <si>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</si>
  <si>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</si>
  <si>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</si>
  <si>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</si>
  <si>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</si>
  <si>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</si>
  <si>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</si>
  <si>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</si>
  <si>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</si>
  <si>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</si>
  <si>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</si>
  <si>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</si>
  <si>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</si>
  <si>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</si>
  <si>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</si>
  <si>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</si>
  <si>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</si>
  <si>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</si>
  <si>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</si>
  <si>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</si>
  <si>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</si>
  <si>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</si>
  <si>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</si>
  <si>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</si>
  <si>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</si>
  <si>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</si>
  <si>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</si>
  <si>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</si>
  <si>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</si>
  <si>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</si>
  <si>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</si>
  <si>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</si>
  <si>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</si>
  <si>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</si>
  <si>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</si>
  <si>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</si>
  <si>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</si>
  <si>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</si>
  <si>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</si>
  <si>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</si>
  <si>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</si>
  <si>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</si>
  <si>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</si>
  <si>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</si>
  <si>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</si>
  <si>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</si>
  <si>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</si>
  <si>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</si>
  <si>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</si>
  <si>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</si>
  <si>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</si>
  <si>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</si>
  <si>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</si>
  <si>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</si>
  <si>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</si>
  <si>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</si>
  <si>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</si>
  <si>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</si>
  <si>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</si>
  <si>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</si>
  <si>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</si>
  <si>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</si>
  <si>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</si>
  <si>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</si>
  <si>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</si>
  <si>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</si>
  <si>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</si>
  <si>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</si>
  <si>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</si>
  <si>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</si>
  <si>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</si>
  <si>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</si>
  <si>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</si>
  <si>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</si>
  <si>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</si>
  <si>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</si>
  <si>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</si>
  <si>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</si>
  <si>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</si>
  <si>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</si>
  <si>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</si>
  <si>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</si>
  <si>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</si>
  <si>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</si>
  <si>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</si>
  <si>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</si>
  <si>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</si>
  <si>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</si>
  <si>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</si>
  <si>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</si>
  <si>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</si>
  <si>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</si>
  <si>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</si>
  <si>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</si>
  <si>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</si>
  <si>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</si>
  <si>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</si>
  <si>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</si>
  <si>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</si>
  <si>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</si>
  <si>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</si>
  <si>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</si>
  <si>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</si>
  <si>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</si>
  <si>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</si>
  <si>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</si>
  <si>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</si>
  <si>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</si>
  <si>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</si>
  <si>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</si>
  <si>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</si>
  <si>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</si>
  <si>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</si>
  <si>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</si>
  <si>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</si>
  <si>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</si>
  <si>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</si>
  <si>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</si>
  <si>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</si>
  <si>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</si>
  <si>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</si>
  <si>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</si>
  <si>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</si>
  <si>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</si>
  <si>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</si>
  <si>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</si>
  <si>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</si>
  <si>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</si>
  <si>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</si>
  <si>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</si>
  <si>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</si>
  <si>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</si>
  <si>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</si>
  <si>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</si>
  <si>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</si>
  <si>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</si>
  <si>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</si>
  <si>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</si>
  <si>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</si>
  <si>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</si>
  <si>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</si>
  <si>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</si>
  <si>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</si>
  <si>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</si>
  <si>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</si>
  <si>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</si>
  <si>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</si>
  <si>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</si>
  <si>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</si>
  <si>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</si>
  <si>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</si>
  <si>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</si>
  <si>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</si>
  <si>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</si>
  <si>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</si>
  <si>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</si>
  <si>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</si>
  <si>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</si>
  <si>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</si>
  <si>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</si>
  <si>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31 de Diciembre de 2023 (b)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</si>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</sst>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3" fontId="0" fillId="0" borderId="14" xfId="6" applyFont="1" applyFill="1" applyBorder="1" applyAlignment="1" applyProtection="1">
      <alignment horizontal="right" vertical="center"/>
      <protection locked="0"/>
    </xf>
    <xf numFmtId="43" fontId="1" fillId="0" borderId="14" xfId="6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7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 applyProtection="1">
      <alignment horizontal="right" vertical="center"/>
      <protection locked="0"/>
    </xf>
    <xf numFmtId="43" fontId="2" fillId="0" borderId="14" xfId="6" applyFont="1" applyFill="1" applyBorder="1" applyAlignment="1" applyProtection="1">
      <alignment horizontal="right" vertical="center"/>
      <protection locked="0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43" fontId="1" fillId="0" borderId="14" xfId="6" applyFont="1" applyFill="1" applyBorder="1" applyProtection="1">
      <protection locked="0"/>
    </xf>
    <xf numFmtId="4" fontId="1" fillId="0" borderId="14" xfId="8" applyNumberFormat="1" applyFont="1" applyFill="1" applyBorder="1" applyProtection="1"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8" applyNumberFormat="1" applyFont="1" applyFill="1" applyBorder="1" applyAlignment="1" applyProtection="1">
      <alignment vertical="center"/>
      <protection locked="0"/>
    </xf>
    <xf numFmtId="4" fontId="0" fillId="0" borderId="14" xfId="8" applyNumberFormat="1" applyFont="1" applyFill="1" applyBorder="1" applyAlignment="1" applyProtection="1">
      <alignment vertical="center"/>
      <protection locked="0"/>
    </xf>
    <xf numFmtId="43" fontId="1" fillId="0" borderId="14" xfId="6" applyFont="1" applyFill="1" applyBorder="1" applyAlignment="1" applyProtection="1">
      <alignment vertical="center"/>
      <protection locked="0"/>
    </xf>
    <xf numFmtId="43" fontId="1" fillId="3" borderId="14" xfId="6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43" fontId="1" fillId="0" borderId="8" xfId="6" applyFont="1" applyFill="1" applyBorder="1" applyAlignment="1" applyProtection="1">
      <alignment vertical="center"/>
      <protection locked="0"/>
    </xf>
    <xf numFmtId="165" fontId="1" fillId="0" borderId="8" xfId="11" applyNumberFormat="1" applyFont="1" applyFill="1" applyBorder="1" applyAlignment="1" applyProtection="1">
      <alignment vertical="center"/>
      <protection locked="0"/>
    </xf>
    <xf numFmtId="165" fontId="0" fillId="0" borderId="8" xfId="11" applyNumberFormat="1" applyFont="1" applyFill="1" applyBorder="1" applyAlignment="1" applyProtection="1">
      <alignment vertical="center"/>
      <protection locked="0"/>
    </xf>
    <xf numFmtId="165" fontId="1" fillId="0" borderId="8" xfId="12" applyNumberFormat="1" applyFont="1" applyFill="1" applyBorder="1" applyAlignment="1" applyProtection="1">
      <alignment vertical="center"/>
      <protection locked="0"/>
    </xf>
    <xf numFmtId="165" fontId="0" fillId="0" borderId="8" xfId="12" applyNumberFormat="1" applyFont="1" applyFill="1" applyBorder="1" applyAlignment="1" applyProtection="1">
      <alignment vertical="center"/>
      <protection locked="0"/>
    </xf>
    <xf numFmtId="43" fontId="1" fillId="0" borderId="8" xfId="6" applyFont="1" applyFill="1" applyBorder="1" applyAlignment="1" applyProtection="1">
      <alignment horizontal="right" vertical="center"/>
      <protection locked="0"/>
    </xf>
    <xf numFmtId="165" fontId="1" fillId="0" borderId="8" xfId="12" applyNumberFormat="1" applyFont="1" applyFill="1" applyBorder="1" applyAlignment="1" applyProtection="1">
      <alignment horizontal="right" vertical="center"/>
      <protection locked="0"/>
    </xf>
    <xf numFmtId="165" fontId="0" fillId="0" borderId="8" xfId="12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3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0" xfId="11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6" t="s">
        <v>0</v>
      </c>
      <c r="B1" s="177"/>
      <c r="C1" s="177"/>
      <c r="D1" s="177"/>
      <c r="E1" s="177"/>
      <c r="F1" s="178"/>
    </row>
    <row r="2" spans="1:6" ht="15" customHeight="1" x14ac:dyDescent="0.25">
      <c r="A2" s="179" t="str">
        <f>ENTE_PUBLICO_A</f>
        <v>SISTEMA MUNICIPAL PARA EL DESARRROLLO INTEGRAL DE LA FAMILIA DE SAN FELIPE GUANAJUATO, Gobierno del Estado de Guanajuato (a)</v>
      </c>
      <c r="B2" s="180"/>
      <c r="C2" s="180"/>
      <c r="D2" s="180"/>
      <c r="E2" s="180"/>
      <c r="F2" s="181"/>
    </row>
    <row r="3" spans="1:6" ht="15" customHeight="1" x14ac:dyDescent="0.25">
      <c r="A3" s="182" t="s">
        <v>1</v>
      </c>
      <c r="B3" s="183"/>
      <c r="C3" s="183"/>
      <c r="D3" s="183"/>
      <c r="E3" s="183"/>
      <c r="F3" s="184"/>
    </row>
    <row r="4" spans="1:6" ht="12.95" customHeight="1" x14ac:dyDescent="0.25">
      <c r="A4" s="185" t="str">
        <f>PERIODO_INFORME</f>
        <v>Al 31 de diciembre de 2022 y al 31 de diciembre de 2023 (b)</v>
      </c>
      <c r="B4" s="186"/>
      <c r="C4" s="186"/>
      <c r="D4" s="186"/>
      <c r="E4" s="186"/>
      <c r="F4" s="187"/>
    </row>
    <row r="5" spans="1:6" ht="12.95" customHeight="1" x14ac:dyDescent="0.25">
      <c r="A5" s="120" t="s">
        <v>2</v>
      </c>
      <c r="B5" s="121"/>
      <c r="C5" s="121"/>
      <c r="D5" s="121"/>
      <c r="E5" s="121"/>
      <c r="F5" s="122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f>SUM(B10:B16)</f>
        <v>5202255.29</v>
      </c>
      <c r="C9" s="145">
        <v>1550412.8</v>
      </c>
      <c r="D9" s="48" t="s">
        <v>12</v>
      </c>
      <c r="E9" s="49">
        <f>SUM(E10:E18)</f>
        <v>5046330.2999999989</v>
      </c>
      <c r="F9" s="145">
        <v>1789422.01</v>
      </c>
    </row>
    <row r="10" spans="1:6" x14ac:dyDescent="0.25">
      <c r="A10" s="50" t="s">
        <v>13</v>
      </c>
      <c r="B10" s="143">
        <v>0</v>
      </c>
      <c r="C10" s="143">
        <v>0</v>
      </c>
      <c r="D10" s="50" t="s">
        <v>14</v>
      </c>
      <c r="E10" s="144">
        <v>3174646.53</v>
      </c>
      <c r="F10" s="146">
        <v>349024.46</v>
      </c>
    </row>
    <row r="11" spans="1:6" x14ac:dyDescent="0.25">
      <c r="A11" s="50" t="s">
        <v>15</v>
      </c>
      <c r="B11" s="144">
        <v>5202255.29</v>
      </c>
      <c r="C11" s="143">
        <v>0</v>
      </c>
      <c r="D11" s="50" t="s">
        <v>16</v>
      </c>
      <c r="E11" s="144">
        <v>1101338.75</v>
      </c>
      <c r="F11" s="146">
        <v>1146094.54</v>
      </c>
    </row>
    <row r="12" spans="1:6" x14ac:dyDescent="0.25">
      <c r="A12" s="50" t="s">
        <v>17</v>
      </c>
      <c r="B12" s="143">
        <v>0</v>
      </c>
      <c r="C12" s="143">
        <v>0</v>
      </c>
      <c r="D12" s="50" t="s">
        <v>18</v>
      </c>
      <c r="E12" s="144">
        <v>0</v>
      </c>
      <c r="F12" s="144">
        <v>0</v>
      </c>
    </row>
    <row r="13" spans="1:6" x14ac:dyDescent="0.25">
      <c r="A13" s="50" t="s">
        <v>19</v>
      </c>
      <c r="B13" s="143">
        <v>0</v>
      </c>
      <c r="C13" s="146">
        <v>1550412.8</v>
      </c>
      <c r="D13" s="50" t="s">
        <v>20</v>
      </c>
      <c r="E13" s="144">
        <v>0</v>
      </c>
      <c r="F13" s="144">
        <v>0</v>
      </c>
    </row>
    <row r="14" spans="1:6" x14ac:dyDescent="0.25">
      <c r="A14" s="50" t="s">
        <v>21</v>
      </c>
      <c r="B14" s="143">
        <v>0</v>
      </c>
      <c r="C14" s="143">
        <v>0</v>
      </c>
      <c r="D14" s="50" t="s">
        <v>22</v>
      </c>
      <c r="E14" s="144">
        <v>0</v>
      </c>
      <c r="F14" s="144">
        <v>0</v>
      </c>
    </row>
    <row r="15" spans="1:6" x14ac:dyDescent="0.25">
      <c r="A15" s="50" t="s">
        <v>23</v>
      </c>
      <c r="B15" s="143">
        <v>0</v>
      </c>
      <c r="C15" s="143">
        <v>0</v>
      </c>
      <c r="D15" s="50" t="s">
        <v>24</v>
      </c>
      <c r="E15" s="144">
        <v>100000</v>
      </c>
      <c r="F15" s="146">
        <v>100000</v>
      </c>
    </row>
    <row r="16" spans="1:6" x14ac:dyDescent="0.25">
      <c r="A16" s="50" t="s">
        <v>25</v>
      </c>
      <c r="B16" s="143">
        <v>0</v>
      </c>
      <c r="C16" s="143">
        <v>0</v>
      </c>
      <c r="D16" s="50" t="s">
        <v>26</v>
      </c>
      <c r="E16" s="144">
        <v>332310.06</v>
      </c>
      <c r="F16" s="146">
        <v>271301.56</v>
      </c>
    </row>
    <row r="17" spans="1:6" x14ac:dyDescent="0.25">
      <c r="A17" s="48" t="s">
        <v>27</v>
      </c>
      <c r="B17" s="49">
        <f>SUM(B18:B24)</f>
        <v>1049840.76</v>
      </c>
      <c r="C17" s="145">
        <v>1047806.54</v>
      </c>
      <c r="D17" s="50" t="s">
        <v>28</v>
      </c>
      <c r="E17" s="144">
        <v>0</v>
      </c>
      <c r="F17" s="144">
        <v>0</v>
      </c>
    </row>
    <row r="18" spans="1:6" x14ac:dyDescent="0.25">
      <c r="A18" s="50" t="s">
        <v>29</v>
      </c>
      <c r="B18" s="144">
        <v>0</v>
      </c>
      <c r="C18" s="143">
        <v>0</v>
      </c>
      <c r="D18" s="50" t="s">
        <v>30</v>
      </c>
      <c r="E18" s="144">
        <v>338034.96</v>
      </c>
      <c r="F18" s="146">
        <v>-76998.55</v>
      </c>
    </row>
    <row r="19" spans="1:6" x14ac:dyDescent="0.25">
      <c r="A19" s="50" t="s">
        <v>31</v>
      </c>
      <c r="B19" s="144">
        <v>4681.5</v>
      </c>
      <c r="C19" s="146">
        <v>4681.5</v>
      </c>
      <c r="D19" s="48" t="s">
        <v>32</v>
      </c>
      <c r="E19" s="49">
        <f>SUM(E20:E22)</f>
        <v>0</v>
      </c>
      <c r="F19" s="147">
        <v>0</v>
      </c>
    </row>
    <row r="20" spans="1:6" x14ac:dyDescent="0.25">
      <c r="A20" s="50" t="s">
        <v>33</v>
      </c>
      <c r="B20" s="144">
        <v>8308.74</v>
      </c>
      <c r="C20" s="146">
        <v>-3889.58</v>
      </c>
      <c r="D20" s="50" t="s">
        <v>34</v>
      </c>
      <c r="E20" s="49">
        <v>0</v>
      </c>
      <c r="F20" s="143">
        <v>0</v>
      </c>
    </row>
    <row r="21" spans="1:6" x14ac:dyDescent="0.25">
      <c r="A21" s="50" t="s">
        <v>35</v>
      </c>
      <c r="B21" s="144">
        <v>0</v>
      </c>
      <c r="C21" s="143">
        <v>0</v>
      </c>
      <c r="D21" s="50" t="s">
        <v>36</v>
      </c>
      <c r="E21" s="49">
        <v>0</v>
      </c>
      <c r="F21" s="143">
        <v>0</v>
      </c>
    </row>
    <row r="22" spans="1:6" x14ac:dyDescent="0.25">
      <c r="A22" s="50" t="s">
        <v>37</v>
      </c>
      <c r="B22" s="144">
        <v>3000</v>
      </c>
      <c r="C22" s="143">
        <v>0</v>
      </c>
      <c r="D22" s="50" t="s">
        <v>38</v>
      </c>
      <c r="E22" s="49">
        <v>0</v>
      </c>
      <c r="F22" s="143">
        <v>0</v>
      </c>
    </row>
    <row r="23" spans="1:6" x14ac:dyDescent="0.25">
      <c r="A23" s="50" t="s">
        <v>39</v>
      </c>
      <c r="B23" s="144">
        <v>0</v>
      </c>
      <c r="C23" s="143">
        <v>0</v>
      </c>
      <c r="D23" s="48" t="s">
        <v>40</v>
      </c>
      <c r="E23" s="49">
        <f>E24+E25</f>
        <v>0</v>
      </c>
      <c r="F23" s="147">
        <v>0</v>
      </c>
    </row>
    <row r="24" spans="1:6" x14ac:dyDescent="0.25">
      <c r="A24" s="50" t="s">
        <v>41</v>
      </c>
      <c r="B24" s="144">
        <v>1033850.52</v>
      </c>
      <c r="C24" s="146">
        <v>1047014.62</v>
      </c>
      <c r="D24" s="50" t="s">
        <v>42</v>
      </c>
      <c r="E24" s="49">
        <v>0</v>
      </c>
      <c r="F24" s="143">
        <v>0</v>
      </c>
    </row>
    <row r="25" spans="1:6" x14ac:dyDescent="0.25">
      <c r="A25" s="48" t="s">
        <v>43</v>
      </c>
      <c r="B25" s="49">
        <f>SUM(B26:B30)</f>
        <v>0</v>
      </c>
      <c r="C25" s="147">
        <v>0</v>
      </c>
      <c r="D25" s="50" t="s">
        <v>44</v>
      </c>
      <c r="E25" s="49">
        <v>0</v>
      </c>
      <c r="F25" s="143">
        <v>0</v>
      </c>
    </row>
    <row r="26" spans="1:6" x14ac:dyDescent="0.25">
      <c r="A26" s="50" t="s">
        <v>45</v>
      </c>
      <c r="B26" s="49">
        <v>0</v>
      </c>
      <c r="C26" s="143">
        <v>0</v>
      </c>
      <c r="D26" s="48" t="s">
        <v>46</v>
      </c>
      <c r="E26" s="49">
        <v>0</v>
      </c>
      <c r="F26" s="143">
        <v>0</v>
      </c>
    </row>
    <row r="27" spans="1:6" x14ac:dyDescent="0.25">
      <c r="A27" s="50" t="s">
        <v>47</v>
      </c>
      <c r="B27" s="49">
        <v>0</v>
      </c>
      <c r="C27" s="143">
        <v>0</v>
      </c>
      <c r="D27" s="48" t="s">
        <v>48</v>
      </c>
      <c r="E27" s="49">
        <f>SUM(E28:E30)</f>
        <v>0</v>
      </c>
      <c r="F27" s="147">
        <v>0</v>
      </c>
    </row>
    <row r="28" spans="1:6" x14ac:dyDescent="0.25">
      <c r="A28" s="50" t="s">
        <v>49</v>
      </c>
      <c r="B28" s="49">
        <v>0</v>
      </c>
      <c r="C28" s="143">
        <v>0</v>
      </c>
      <c r="D28" s="50" t="s">
        <v>50</v>
      </c>
      <c r="E28" s="49">
        <v>0</v>
      </c>
      <c r="F28" s="143">
        <v>0</v>
      </c>
    </row>
    <row r="29" spans="1:6" x14ac:dyDescent="0.25">
      <c r="A29" s="50" t="s">
        <v>51</v>
      </c>
      <c r="B29" s="49">
        <v>0</v>
      </c>
      <c r="C29" s="143">
        <v>0</v>
      </c>
      <c r="D29" s="50" t="s">
        <v>52</v>
      </c>
      <c r="E29" s="49">
        <v>0</v>
      </c>
      <c r="F29" s="143">
        <v>0</v>
      </c>
    </row>
    <row r="30" spans="1:6" x14ac:dyDescent="0.25">
      <c r="A30" s="50" t="s">
        <v>53</v>
      </c>
      <c r="B30" s="49">
        <v>0</v>
      </c>
      <c r="C30" s="143">
        <v>0</v>
      </c>
      <c r="D30" s="50" t="s">
        <v>54</v>
      </c>
      <c r="E30" s="49">
        <v>0</v>
      </c>
      <c r="F30" s="143">
        <v>0</v>
      </c>
    </row>
    <row r="31" spans="1:6" x14ac:dyDescent="0.25">
      <c r="A31" s="48" t="s">
        <v>55</v>
      </c>
      <c r="B31" s="49">
        <f>SUM(B32:B36)</f>
        <v>0</v>
      </c>
      <c r="C31" s="147">
        <v>0</v>
      </c>
      <c r="D31" s="48" t="s">
        <v>56</v>
      </c>
      <c r="E31" s="49">
        <f>SUM(E32:E37)</f>
        <v>0</v>
      </c>
      <c r="F31" s="147">
        <v>0</v>
      </c>
    </row>
    <row r="32" spans="1:6" x14ac:dyDescent="0.25">
      <c r="A32" s="50" t="s">
        <v>57</v>
      </c>
      <c r="B32" s="49">
        <v>0</v>
      </c>
      <c r="C32" s="143">
        <v>0</v>
      </c>
      <c r="D32" s="50" t="s">
        <v>58</v>
      </c>
      <c r="E32" s="49">
        <v>0</v>
      </c>
      <c r="F32" s="147">
        <v>0</v>
      </c>
    </row>
    <row r="33" spans="1:6" ht="14.45" customHeight="1" x14ac:dyDescent="0.25">
      <c r="A33" s="50" t="s">
        <v>59</v>
      </c>
      <c r="B33" s="49">
        <v>0</v>
      </c>
      <c r="C33" s="143">
        <v>0</v>
      </c>
      <c r="D33" s="50" t="s">
        <v>60</v>
      </c>
      <c r="E33" s="49">
        <v>0</v>
      </c>
      <c r="F33" s="143">
        <v>0</v>
      </c>
    </row>
    <row r="34" spans="1:6" ht="14.45" customHeight="1" x14ac:dyDescent="0.25">
      <c r="A34" s="50" t="s">
        <v>61</v>
      </c>
      <c r="B34" s="49">
        <v>0</v>
      </c>
      <c r="C34" s="143">
        <v>0</v>
      </c>
      <c r="D34" s="50" t="s">
        <v>62</v>
      </c>
      <c r="E34" s="49">
        <v>0</v>
      </c>
      <c r="F34" s="143">
        <v>0</v>
      </c>
    </row>
    <row r="35" spans="1:6" ht="14.45" customHeight="1" x14ac:dyDescent="0.25">
      <c r="A35" s="50" t="s">
        <v>63</v>
      </c>
      <c r="B35" s="49">
        <v>0</v>
      </c>
      <c r="C35" s="143">
        <v>0</v>
      </c>
      <c r="D35" s="50" t="s">
        <v>64</v>
      </c>
      <c r="E35" s="49">
        <v>0</v>
      </c>
      <c r="F35" s="143">
        <v>0</v>
      </c>
    </row>
    <row r="36" spans="1:6" ht="14.45" customHeight="1" x14ac:dyDescent="0.25">
      <c r="A36" s="50" t="s">
        <v>65</v>
      </c>
      <c r="B36" s="49">
        <v>0</v>
      </c>
      <c r="C36" s="143">
        <v>0</v>
      </c>
      <c r="D36" s="50" t="s">
        <v>66</v>
      </c>
      <c r="E36" s="49">
        <v>0</v>
      </c>
      <c r="F36" s="143">
        <v>0</v>
      </c>
    </row>
    <row r="37" spans="1:6" ht="14.45" customHeight="1" x14ac:dyDescent="0.25">
      <c r="A37" s="48" t="s">
        <v>67</v>
      </c>
      <c r="B37" s="144">
        <v>611935.4</v>
      </c>
      <c r="C37" s="146">
        <v>738463.69</v>
      </c>
      <c r="D37" s="50" t="s">
        <v>68</v>
      </c>
      <c r="E37" s="49">
        <v>0</v>
      </c>
      <c r="F37" s="143">
        <v>0</v>
      </c>
    </row>
    <row r="38" spans="1:6" x14ac:dyDescent="0.25">
      <c r="A38" s="48" t="s">
        <v>69</v>
      </c>
      <c r="B38" s="49">
        <f>SUM(B39:B40)</f>
        <v>0</v>
      </c>
      <c r="C38" s="147">
        <v>0</v>
      </c>
      <c r="D38" s="48" t="s">
        <v>70</v>
      </c>
      <c r="E38" s="49">
        <f>SUM(E39:E41)</f>
        <v>0</v>
      </c>
      <c r="F38" s="147">
        <v>0</v>
      </c>
    </row>
    <row r="39" spans="1:6" x14ac:dyDescent="0.25">
      <c r="A39" s="50" t="s">
        <v>71</v>
      </c>
      <c r="B39" s="49">
        <v>0</v>
      </c>
      <c r="C39" s="143">
        <v>0</v>
      </c>
      <c r="D39" s="50" t="s">
        <v>72</v>
      </c>
      <c r="E39" s="49">
        <v>0</v>
      </c>
      <c r="F39" s="143">
        <v>0</v>
      </c>
    </row>
    <row r="40" spans="1:6" x14ac:dyDescent="0.25">
      <c r="A40" s="50" t="s">
        <v>73</v>
      </c>
      <c r="B40" s="49">
        <v>0</v>
      </c>
      <c r="C40" s="143">
        <v>0</v>
      </c>
      <c r="D40" s="50" t="s">
        <v>74</v>
      </c>
      <c r="E40" s="49">
        <v>0</v>
      </c>
      <c r="F40" s="143">
        <v>0</v>
      </c>
    </row>
    <row r="41" spans="1:6" x14ac:dyDescent="0.25">
      <c r="A41" s="48" t="s">
        <v>75</v>
      </c>
      <c r="B41" s="49">
        <f>SUM(B42:B45)</f>
        <v>0</v>
      </c>
      <c r="C41" s="147">
        <v>0</v>
      </c>
      <c r="D41" s="50" t="s">
        <v>76</v>
      </c>
      <c r="E41" s="49">
        <v>0</v>
      </c>
      <c r="F41" s="143">
        <v>0</v>
      </c>
    </row>
    <row r="42" spans="1:6" x14ac:dyDescent="0.25">
      <c r="A42" s="50" t="s">
        <v>77</v>
      </c>
      <c r="B42" s="49">
        <v>0</v>
      </c>
      <c r="C42" s="143">
        <v>0</v>
      </c>
      <c r="D42" s="48" t="s">
        <v>78</v>
      </c>
      <c r="E42" s="49">
        <f>SUM(E43:E45)</f>
        <v>0</v>
      </c>
      <c r="F42" s="147">
        <v>0</v>
      </c>
    </row>
    <row r="43" spans="1:6" x14ac:dyDescent="0.25">
      <c r="A43" s="50" t="s">
        <v>79</v>
      </c>
      <c r="B43" s="49">
        <v>0</v>
      </c>
      <c r="C43" s="143">
        <v>0</v>
      </c>
      <c r="D43" s="50" t="s">
        <v>80</v>
      </c>
      <c r="E43" s="49">
        <v>0</v>
      </c>
      <c r="F43" s="143">
        <v>0</v>
      </c>
    </row>
    <row r="44" spans="1:6" x14ac:dyDescent="0.25">
      <c r="A44" s="50" t="s">
        <v>81</v>
      </c>
      <c r="B44" s="49">
        <v>0</v>
      </c>
      <c r="C44" s="143">
        <v>0</v>
      </c>
      <c r="D44" s="50" t="s">
        <v>82</v>
      </c>
      <c r="E44" s="49">
        <v>0</v>
      </c>
      <c r="F44" s="143">
        <v>0</v>
      </c>
    </row>
    <row r="45" spans="1:6" x14ac:dyDescent="0.25">
      <c r="A45" s="50" t="s">
        <v>83</v>
      </c>
      <c r="B45" s="49">
        <v>0</v>
      </c>
      <c r="C45" s="143">
        <v>0</v>
      </c>
      <c r="D45" s="50" t="s">
        <v>84</v>
      </c>
      <c r="E45" s="49">
        <v>0</v>
      </c>
      <c r="F45" s="143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85</v>
      </c>
      <c r="B47" s="4">
        <f>B9+B17+B25+B31+B37+B38+B41</f>
        <v>6864031.4500000002</v>
      </c>
      <c r="C47" s="4">
        <f>C9+C17+C25+C31+C37+C38+C41</f>
        <v>3336683.03</v>
      </c>
      <c r="D47" s="2" t="s">
        <v>86</v>
      </c>
      <c r="E47" s="4">
        <f>E9+E19+E23+E26+E27+E31+E38+E42</f>
        <v>5046330.2999999989</v>
      </c>
      <c r="F47" s="4">
        <f>F9+F19+F23+F26+F27+F31+F38+F42</f>
        <v>1789422.01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143">
        <v>0</v>
      </c>
      <c r="C50" s="143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143">
        <v>0</v>
      </c>
      <c r="C51" s="143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144">
        <v>6741995.5300000003</v>
      </c>
      <c r="C52" s="146">
        <v>6741995.5300000003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144">
        <v>3332084.82</v>
      </c>
      <c r="C53" s="146">
        <v>3162230.46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144">
        <v>89749.2</v>
      </c>
      <c r="C54" s="146">
        <v>89749.2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144">
        <v>-2523638.62</v>
      </c>
      <c r="C55" s="146">
        <v>-2142045.84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143">
        <v>0</v>
      </c>
      <c r="C56" s="143">
        <v>0</v>
      </c>
      <c r="D56" s="47"/>
      <c r="E56" s="51"/>
      <c r="F56" s="51"/>
    </row>
    <row r="57" spans="1:6" x14ac:dyDescent="0.25">
      <c r="A57" s="48" t="s">
        <v>102</v>
      </c>
      <c r="B57" s="143">
        <v>0</v>
      </c>
      <c r="C57" s="143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143">
        <v>0</v>
      </c>
      <c r="C58" s="143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5046330.2999999989</v>
      </c>
      <c r="F59" s="4">
        <f>F47+F57</f>
        <v>1789422.01</v>
      </c>
    </row>
    <row r="60" spans="1:6" x14ac:dyDescent="0.25">
      <c r="A60" s="3" t="s">
        <v>106</v>
      </c>
      <c r="B60" s="4">
        <f>SUM(B50:B58)</f>
        <v>7640190.9299999988</v>
      </c>
      <c r="C60" s="4">
        <f>SUM(C50:C58)</f>
        <v>7851929.3499999996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14504222.379999999</v>
      </c>
      <c r="C62" s="4">
        <f>SUM(C47+C60)</f>
        <v>11188612.379999999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148">
        <v>2366203.48</v>
      </c>
      <c r="F63" s="145">
        <v>2366203.48</v>
      </c>
    </row>
    <row r="64" spans="1:6" x14ac:dyDescent="0.25">
      <c r="A64" s="47"/>
      <c r="B64" s="47"/>
      <c r="C64" s="47"/>
      <c r="D64" s="48" t="s">
        <v>110</v>
      </c>
      <c r="E64" s="149">
        <v>2366203.4700000002</v>
      </c>
      <c r="F64" s="146">
        <v>2366203.4700000002</v>
      </c>
    </row>
    <row r="65" spans="1:6" x14ac:dyDescent="0.25">
      <c r="A65" s="47"/>
      <c r="B65" s="47"/>
      <c r="C65" s="47"/>
      <c r="D65" s="52" t="s">
        <v>111</v>
      </c>
      <c r="E65" s="149">
        <v>0.01</v>
      </c>
      <c r="F65" s="146">
        <v>0.01</v>
      </c>
    </row>
    <row r="66" spans="1:6" x14ac:dyDescent="0.25">
      <c r="A66" s="47"/>
      <c r="B66" s="47"/>
      <c r="C66" s="47"/>
      <c r="D66" s="48" t="s">
        <v>112</v>
      </c>
      <c r="E66" s="143">
        <v>0</v>
      </c>
      <c r="F66" s="143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113</v>
      </c>
      <c r="E68" s="150">
        <v>7091688.5999999996</v>
      </c>
      <c r="F68" s="145">
        <v>7032986.8899999997</v>
      </c>
    </row>
    <row r="69" spans="1:6" x14ac:dyDescent="0.25">
      <c r="A69" s="55"/>
      <c r="B69" s="47"/>
      <c r="C69" s="47"/>
      <c r="D69" s="48" t="s">
        <v>114</v>
      </c>
      <c r="E69" s="144">
        <v>58701.71</v>
      </c>
      <c r="F69" s="146">
        <v>447416.13</v>
      </c>
    </row>
    <row r="70" spans="1:6" x14ac:dyDescent="0.25">
      <c r="A70" s="55"/>
      <c r="B70" s="47"/>
      <c r="C70" s="47"/>
      <c r="D70" s="48" t="s">
        <v>115</v>
      </c>
      <c r="E70" s="144">
        <v>7032986.8899999997</v>
      </c>
      <c r="F70" s="146">
        <v>6585570.7599999998</v>
      </c>
    </row>
    <row r="71" spans="1:6" x14ac:dyDescent="0.25">
      <c r="A71" s="55"/>
      <c r="B71" s="47"/>
      <c r="C71" s="47"/>
      <c r="D71" s="48" t="s">
        <v>116</v>
      </c>
      <c r="E71" s="143">
        <v>0</v>
      </c>
      <c r="F71" s="143">
        <v>0</v>
      </c>
    </row>
    <row r="72" spans="1:6" x14ac:dyDescent="0.25">
      <c r="A72" s="55"/>
      <c r="B72" s="47"/>
      <c r="C72" s="47"/>
      <c r="D72" s="48" t="s">
        <v>117</v>
      </c>
      <c r="E72" s="143">
        <v>0</v>
      </c>
      <c r="F72" s="143">
        <v>0</v>
      </c>
    </row>
    <row r="73" spans="1:6" x14ac:dyDescent="0.25">
      <c r="A73" s="55"/>
      <c r="B73" s="47"/>
      <c r="C73" s="47"/>
      <c r="D73" s="48" t="s">
        <v>118</v>
      </c>
      <c r="E73" s="143">
        <v>0</v>
      </c>
      <c r="F73" s="143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9457892.0800000001</v>
      </c>
      <c r="F79" s="4">
        <f>F63+F68+F75</f>
        <v>9399190.3699999992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14504222.379999999</v>
      </c>
      <c r="F81" s="4">
        <f>F59+F79</f>
        <v>11188612.379999999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 E46:F62 B48:C49 B46:C46 B17 B25:B36 B38:B45 B59:C62 E9 E67:F67 E74:F81 E19:E45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208" t="s">
        <v>453</v>
      </c>
      <c r="B1" s="208"/>
      <c r="C1" s="208"/>
      <c r="D1" s="208"/>
      <c r="E1" s="208"/>
      <c r="F1" s="208"/>
      <c r="G1" s="208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35" t="s">
        <v>454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455</v>
      </c>
      <c r="B5" s="136"/>
      <c r="C5" s="136"/>
      <c r="D5" s="136"/>
      <c r="E5" s="136"/>
      <c r="F5" s="136"/>
      <c r="G5" s="137"/>
    </row>
    <row r="6" spans="1:7" x14ac:dyDescent="0.25">
      <c r="A6" s="206" t="s">
        <v>456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83.25" customHeight="1" x14ac:dyDescent="0.25">
      <c r="A7" s="207"/>
      <c r="B7" s="72" t="s">
        <v>457</v>
      </c>
      <c r="C7" s="207"/>
      <c r="D7" s="207"/>
      <c r="E7" s="207"/>
      <c r="F7" s="207"/>
      <c r="G7" s="207"/>
    </row>
    <row r="8" spans="1:7" ht="30" x14ac:dyDescent="0.25">
      <c r="A8" s="73" t="s">
        <v>458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460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461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462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9" t="s">
        <v>472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473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455</v>
      </c>
      <c r="B5" s="118"/>
      <c r="C5" s="118"/>
      <c r="D5" s="118"/>
      <c r="E5" s="118"/>
      <c r="F5" s="118"/>
      <c r="G5" s="119"/>
    </row>
    <row r="6" spans="1:7" x14ac:dyDescent="0.25">
      <c r="A6" s="210" t="s">
        <v>474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57.75" customHeight="1" x14ac:dyDescent="0.25">
      <c r="A7" s="211"/>
      <c r="B7" s="39" t="s">
        <v>457</v>
      </c>
      <c r="C7" s="207"/>
      <c r="D7" s="207"/>
      <c r="E7" s="207"/>
      <c r="F7" s="207"/>
      <c r="G7" s="207"/>
    </row>
    <row r="8" spans="1:7" x14ac:dyDescent="0.25">
      <c r="A8" s="27" t="s">
        <v>475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478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480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480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484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487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9" t="s">
        <v>488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489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3" t="s">
        <v>456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f>+F5+1</f>
        <v>2022</v>
      </c>
    </row>
    <row r="6" spans="1:7" ht="32.25" x14ac:dyDescent="0.25">
      <c r="A6" s="196"/>
      <c r="B6" s="215"/>
      <c r="C6" s="215"/>
      <c r="D6" s="215"/>
      <c r="E6" s="215"/>
      <c r="F6" s="215"/>
      <c r="G6" s="39" t="s">
        <v>490</v>
      </c>
    </row>
    <row r="7" spans="1:7" x14ac:dyDescent="0.25">
      <c r="A7" s="64" t="s">
        <v>458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491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492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500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501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502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508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470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510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212" t="s">
        <v>511</v>
      </c>
      <c r="B39" s="212"/>
      <c r="C39" s="212"/>
      <c r="D39" s="212"/>
      <c r="E39" s="212"/>
      <c r="F39" s="212"/>
      <c r="G39" s="212"/>
    </row>
    <row r="40" spans="1:7" x14ac:dyDescent="0.25">
      <c r="A40" s="212" t="s">
        <v>512</v>
      </c>
      <c r="B40" s="212"/>
      <c r="C40" s="212"/>
      <c r="D40" s="212"/>
      <c r="E40" s="212"/>
      <c r="F40" s="212"/>
      <c r="G40" s="21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9" t="s">
        <v>513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514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6" t="s">
        <v>474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v>2022</v>
      </c>
    </row>
    <row r="6" spans="1:7" ht="48.75" customHeight="1" x14ac:dyDescent="0.25">
      <c r="A6" s="217"/>
      <c r="B6" s="215"/>
      <c r="C6" s="215"/>
      <c r="D6" s="215"/>
      <c r="E6" s="215"/>
      <c r="F6" s="215"/>
      <c r="G6" s="39" t="s">
        <v>515</v>
      </c>
    </row>
    <row r="7" spans="1:7" x14ac:dyDescent="0.25">
      <c r="A7" s="27" t="s">
        <v>475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476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480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480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516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212" t="s">
        <v>511</v>
      </c>
      <c r="B32" s="212"/>
      <c r="C32" s="212"/>
      <c r="D32" s="212"/>
      <c r="E32" s="212"/>
      <c r="F32" s="212"/>
      <c r="G32" s="212"/>
    </row>
    <row r="33" spans="1:7" x14ac:dyDescent="0.25">
      <c r="A33" s="212" t="s">
        <v>512</v>
      </c>
      <c r="B33" s="212"/>
      <c r="C33" s="212"/>
      <c r="D33" s="212"/>
      <c r="E33" s="212"/>
      <c r="F33" s="212"/>
      <c r="G33" s="21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218" t="s">
        <v>517</v>
      </c>
      <c r="B1" s="218"/>
      <c r="C1" s="218"/>
      <c r="D1" s="218"/>
      <c r="E1" s="218"/>
      <c r="F1" s="218"/>
    </row>
    <row r="2" spans="1:6" ht="20.100000000000001" customHeight="1" x14ac:dyDescent="0.25">
      <c r="A2" s="114" t="str">
        <f>'Formato 1'!A2</f>
        <v>SISTEMA MUNICIPAL PARA EL DESARRROLLO INTEGRAL DE LA FAMILIA DE SAN FELIPE GUANAJUATO, Gobierno del Estado de Guanajuato (a)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518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519</v>
      </c>
      <c r="C4" s="125" t="s">
        <v>520</v>
      </c>
      <c r="D4" s="125" t="s">
        <v>521</v>
      </c>
      <c r="E4" s="125" t="s">
        <v>522</v>
      </c>
      <c r="F4" s="125" t="s">
        <v>523</v>
      </c>
    </row>
    <row r="5" spans="1:6" ht="12.75" customHeight="1" x14ac:dyDescent="0.25">
      <c r="A5" s="19" t="s">
        <v>524</v>
      </c>
      <c r="B5" s="55"/>
      <c r="C5" s="55"/>
      <c r="D5" s="55"/>
      <c r="E5" s="55"/>
      <c r="F5" s="55"/>
    </row>
    <row r="6" spans="1:6" ht="30" x14ac:dyDescent="0.25">
      <c r="A6" s="61" t="s">
        <v>525</v>
      </c>
      <c r="B6" s="62"/>
      <c r="C6" s="62"/>
      <c r="D6" s="62"/>
      <c r="E6" s="62"/>
      <c r="F6" s="62"/>
    </row>
    <row r="7" spans="1:6" ht="15" x14ac:dyDescent="0.25">
      <c r="A7" s="61" t="s">
        <v>526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527</v>
      </c>
      <c r="B9" s="47"/>
      <c r="C9" s="47"/>
      <c r="D9" s="47"/>
      <c r="E9" s="47"/>
      <c r="F9" s="47"/>
    </row>
    <row r="10" spans="1:6" ht="15" x14ac:dyDescent="0.25">
      <c r="A10" s="61" t="s">
        <v>528</v>
      </c>
      <c r="B10" s="62"/>
      <c r="C10" s="62"/>
      <c r="D10" s="62"/>
      <c r="E10" s="62"/>
      <c r="F10" s="62"/>
    </row>
    <row r="11" spans="1:6" ht="15" x14ac:dyDescent="0.25">
      <c r="A11" s="83" t="s">
        <v>529</v>
      </c>
      <c r="B11" s="62"/>
      <c r="C11" s="62"/>
      <c r="D11" s="62"/>
      <c r="E11" s="62"/>
      <c r="F11" s="62"/>
    </row>
    <row r="12" spans="1:6" ht="15" x14ac:dyDescent="0.25">
      <c r="A12" s="83" t="s">
        <v>530</v>
      </c>
      <c r="B12" s="62"/>
      <c r="C12" s="62"/>
      <c r="D12" s="62"/>
      <c r="E12" s="62"/>
      <c r="F12" s="62"/>
    </row>
    <row r="13" spans="1:6" ht="15" x14ac:dyDescent="0.25">
      <c r="A13" s="83" t="s">
        <v>531</v>
      </c>
      <c r="B13" s="62"/>
      <c r="C13" s="62"/>
      <c r="D13" s="62"/>
      <c r="E13" s="62"/>
      <c r="F13" s="62"/>
    </row>
    <row r="14" spans="1:6" ht="15" x14ac:dyDescent="0.25">
      <c r="A14" s="61" t="s">
        <v>532</v>
      </c>
      <c r="B14" s="62"/>
      <c r="C14" s="62"/>
      <c r="D14" s="62"/>
      <c r="E14" s="62"/>
      <c r="F14" s="62"/>
    </row>
    <row r="15" spans="1:6" ht="15" x14ac:dyDescent="0.25">
      <c r="A15" s="83" t="s">
        <v>529</v>
      </c>
      <c r="B15" s="62"/>
      <c r="C15" s="62"/>
      <c r="D15" s="62"/>
      <c r="E15" s="62"/>
      <c r="F15" s="62"/>
    </row>
    <row r="16" spans="1:6" ht="15" x14ac:dyDescent="0.25">
      <c r="A16" s="83" t="s">
        <v>530</v>
      </c>
      <c r="B16" s="62"/>
      <c r="C16" s="62"/>
      <c r="D16" s="62"/>
      <c r="E16" s="62"/>
      <c r="F16" s="62"/>
    </row>
    <row r="17" spans="1:6" ht="15" x14ac:dyDescent="0.25">
      <c r="A17" s="83" t="s">
        <v>531</v>
      </c>
      <c r="B17" s="62"/>
      <c r="C17" s="62"/>
      <c r="D17" s="62"/>
      <c r="E17" s="62"/>
      <c r="F17" s="62"/>
    </row>
    <row r="18" spans="1:6" ht="15" x14ac:dyDescent="0.25">
      <c r="A18" s="61" t="s">
        <v>533</v>
      </c>
      <c r="B18" s="126"/>
      <c r="C18" s="62"/>
      <c r="D18" s="62"/>
      <c r="E18" s="62"/>
      <c r="F18" s="62"/>
    </row>
    <row r="19" spans="1:6" ht="15" x14ac:dyDescent="0.25">
      <c r="A19" s="61" t="s">
        <v>534</v>
      </c>
      <c r="B19" s="62"/>
      <c r="C19" s="62"/>
      <c r="D19" s="62"/>
      <c r="E19" s="62"/>
      <c r="F19" s="62"/>
    </row>
    <row r="20" spans="1:6" ht="30" x14ac:dyDescent="0.25">
      <c r="A20" s="61" t="s">
        <v>535</v>
      </c>
      <c r="B20" s="127"/>
      <c r="C20" s="127"/>
      <c r="D20" s="127"/>
      <c r="E20" s="127"/>
      <c r="F20" s="127"/>
    </row>
    <row r="21" spans="1:6" ht="30" x14ac:dyDescent="0.25">
      <c r="A21" s="61" t="s">
        <v>536</v>
      </c>
      <c r="B21" s="127"/>
      <c r="C21" s="127"/>
      <c r="D21" s="127"/>
      <c r="E21" s="127"/>
      <c r="F21" s="127"/>
    </row>
    <row r="22" spans="1:6" ht="30" x14ac:dyDescent="0.25">
      <c r="A22" s="61" t="s">
        <v>537</v>
      </c>
      <c r="B22" s="127"/>
      <c r="C22" s="127"/>
      <c r="D22" s="127"/>
      <c r="E22" s="127"/>
      <c r="F22" s="127"/>
    </row>
    <row r="23" spans="1:6" ht="15" x14ac:dyDescent="0.25">
      <c r="A23" s="61" t="s">
        <v>538</v>
      </c>
      <c r="B23" s="127"/>
      <c r="C23" s="127"/>
      <c r="D23" s="127"/>
      <c r="E23" s="127"/>
      <c r="F23" s="127"/>
    </row>
    <row r="24" spans="1:6" ht="15" x14ac:dyDescent="0.25">
      <c r="A24" s="61" t="s">
        <v>539</v>
      </c>
      <c r="B24" s="128"/>
      <c r="C24" s="62"/>
      <c r="D24" s="62"/>
      <c r="E24" s="62"/>
      <c r="F24" s="62"/>
    </row>
    <row r="25" spans="1:6" ht="15" x14ac:dyDescent="0.25">
      <c r="A25" s="61" t="s">
        <v>540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541</v>
      </c>
      <c r="B27" s="47"/>
      <c r="C27" s="47"/>
      <c r="D27" s="47"/>
      <c r="E27" s="47"/>
      <c r="F27" s="47"/>
    </row>
    <row r="28" spans="1:6" ht="15" x14ac:dyDescent="0.25">
      <c r="A28" s="61" t="s">
        <v>542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543</v>
      </c>
      <c r="B30" s="47"/>
      <c r="C30" s="47"/>
      <c r="D30" s="47"/>
      <c r="E30" s="47"/>
      <c r="F30" s="47"/>
    </row>
    <row r="31" spans="1:6" ht="15" x14ac:dyDescent="0.25">
      <c r="A31" s="61" t="s">
        <v>528</v>
      </c>
      <c r="B31" s="62"/>
      <c r="C31" s="62"/>
      <c r="D31" s="62"/>
      <c r="E31" s="62"/>
      <c r="F31" s="62"/>
    </row>
    <row r="32" spans="1:6" ht="15" x14ac:dyDescent="0.25">
      <c r="A32" s="61" t="s">
        <v>532</v>
      </c>
      <c r="B32" s="62"/>
      <c r="C32" s="62"/>
      <c r="D32" s="62"/>
      <c r="E32" s="62"/>
      <c r="F32" s="62"/>
    </row>
    <row r="33" spans="1:6" ht="15" x14ac:dyDescent="0.25">
      <c r="A33" s="61" t="s">
        <v>544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545</v>
      </c>
      <c r="B35" s="47"/>
      <c r="C35" s="47"/>
      <c r="D35" s="47"/>
      <c r="E35" s="47"/>
      <c r="F35" s="47"/>
    </row>
    <row r="36" spans="1:6" ht="15" x14ac:dyDescent="0.25">
      <c r="A36" s="61" t="s">
        <v>546</v>
      </c>
      <c r="B36" s="62"/>
      <c r="C36" s="62"/>
      <c r="D36" s="62"/>
      <c r="E36" s="62"/>
      <c r="F36" s="62"/>
    </row>
    <row r="37" spans="1:6" ht="15" x14ac:dyDescent="0.25">
      <c r="A37" s="61" t="s">
        <v>547</v>
      </c>
      <c r="B37" s="62"/>
      <c r="C37" s="62"/>
      <c r="D37" s="62"/>
      <c r="E37" s="62"/>
      <c r="F37" s="62"/>
    </row>
    <row r="38" spans="1:6" ht="15" x14ac:dyDescent="0.25">
      <c r="A38" s="61" t="s">
        <v>548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549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550</v>
      </c>
      <c r="B42" s="47"/>
      <c r="C42" s="47"/>
      <c r="D42" s="47"/>
      <c r="E42" s="47"/>
      <c r="F42" s="47"/>
    </row>
    <row r="43" spans="1:6" ht="15" x14ac:dyDescent="0.25">
      <c r="A43" s="61" t="s">
        <v>551</v>
      </c>
      <c r="B43" s="62"/>
      <c r="C43" s="62"/>
      <c r="D43" s="62"/>
      <c r="E43" s="62"/>
      <c r="F43" s="62"/>
    </row>
    <row r="44" spans="1:6" ht="15" x14ac:dyDescent="0.25">
      <c r="A44" s="61" t="s">
        <v>552</v>
      </c>
      <c r="B44" s="62"/>
      <c r="C44" s="62"/>
      <c r="D44" s="62"/>
      <c r="E44" s="62"/>
      <c r="F44" s="62"/>
    </row>
    <row r="45" spans="1:6" ht="15" x14ac:dyDescent="0.25">
      <c r="A45" s="61" t="s">
        <v>553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554</v>
      </c>
      <c r="B47" s="47"/>
      <c r="C47" s="47"/>
      <c r="D47" s="47"/>
      <c r="E47" s="47"/>
      <c r="F47" s="47"/>
    </row>
    <row r="48" spans="1:6" ht="15" x14ac:dyDescent="0.25">
      <c r="A48" s="61" t="s">
        <v>552</v>
      </c>
      <c r="B48" s="127"/>
      <c r="C48" s="127"/>
      <c r="D48" s="127"/>
      <c r="E48" s="127"/>
      <c r="F48" s="127"/>
    </row>
    <row r="49" spans="1:6" ht="15" x14ac:dyDescent="0.25">
      <c r="A49" s="61" t="s">
        <v>553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555</v>
      </c>
      <c r="B51" s="47"/>
      <c r="C51" s="47"/>
      <c r="D51" s="47"/>
      <c r="E51" s="47"/>
      <c r="F51" s="47"/>
    </row>
    <row r="52" spans="1:6" ht="15" x14ac:dyDescent="0.25">
      <c r="A52" s="61" t="s">
        <v>552</v>
      </c>
      <c r="B52" s="62"/>
      <c r="C52" s="62"/>
      <c r="D52" s="62"/>
      <c r="E52" s="62"/>
      <c r="F52" s="62"/>
    </row>
    <row r="53" spans="1:6" ht="15" x14ac:dyDescent="0.25">
      <c r="A53" s="61" t="s">
        <v>553</v>
      </c>
      <c r="B53" s="62"/>
      <c r="C53" s="62"/>
      <c r="D53" s="62"/>
      <c r="E53" s="62"/>
      <c r="F53" s="62"/>
    </row>
    <row r="54" spans="1:6" ht="15" x14ac:dyDescent="0.25">
      <c r="A54" s="61" t="s">
        <v>556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557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552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553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558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559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560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561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562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563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B12" sqref="B1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6" t="s">
        <v>124</v>
      </c>
      <c r="B1" s="177"/>
      <c r="C1" s="177"/>
      <c r="D1" s="177"/>
      <c r="E1" s="177"/>
      <c r="F1" s="177"/>
      <c r="G1" s="177"/>
      <c r="H1" s="178"/>
    </row>
    <row r="2" spans="1:8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151">
        <v>1789422.01</v>
      </c>
      <c r="C18" s="112"/>
      <c r="D18" s="112"/>
      <c r="E18" s="112"/>
      <c r="F18" s="152">
        <v>5046330.3</v>
      </c>
      <c r="G18" s="112"/>
      <c r="H18" s="112"/>
    </row>
    <row r="19" spans="1:8" ht="16.5" customHeight="1" x14ac:dyDescent="0.25">
      <c r="A19" s="111"/>
      <c r="B19" s="55"/>
      <c r="C19" s="94"/>
      <c r="D19" s="94"/>
      <c r="E19" s="94"/>
      <c r="F19" s="55"/>
      <c r="G19" s="94"/>
      <c r="H19" s="94"/>
    </row>
    <row r="20" spans="1:8" ht="14.45" customHeight="1" x14ac:dyDescent="0.25">
      <c r="A20" s="8" t="s">
        <v>144</v>
      </c>
      <c r="B20" s="151">
        <v>1789422.01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53">
        <f t="shared" si="3"/>
        <v>5046330.3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88" t="s">
        <v>154</v>
      </c>
      <c r="B33" s="188"/>
      <c r="C33" s="188"/>
      <c r="D33" s="188"/>
      <c r="E33" s="188"/>
      <c r="F33" s="188"/>
      <c r="G33" s="188"/>
      <c r="H33" s="188"/>
    </row>
    <row r="34" spans="1:8" ht="14.45" customHeight="1" x14ac:dyDescent="0.25">
      <c r="A34" s="188"/>
      <c r="B34" s="188"/>
      <c r="C34" s="188"/>
      <c r="D34" s="188"/>
      <c r="E34" s="188"/>
      <c r="F34" s="188"/>
      <c r="G34" s="188"/>
      <c r="H34" s="188"/>
    </row>
    <row r="35" spans="1:8" ht="14.45" customHeight="1" x14ac:dyDescent="0.25">
      <c r="A35" s="188"/>
      <c r="B35" s="188"/>
      <c r="C35" s="188"/>
      <c r="D35" s="188"/>
      <c r="E35" s="188"/>
      <c r="F35" s="188"/>
      <c r="G35" s="188"/>
      <c r="H35" s="188"/>
    </row>
    <row r="36" spans="1:8" ht="14.45" customHeight="1" x14ac:dyDescent="0.25">
      <c r="A36" s="188"/>
      <c r="B36" s="188"/>
      <c r="C36" s="188"/>
      <c r="D36" s="188"/>
      <c r="E36" s="188"/>
      <c r="F36" s="188"/>
      <c r="G36" s="188"/>
      <c r="H36" s="188"/>
    </row>
    <row r="37" spans="1:8" ht="14.45" customHeight="1" x14ac:dyDescent="0.25">
      <c r="A37" s="188"/>
      <c r="B37" s="188"/>
      <c r="C37" s="188"/>
      <c r="D37" s="188"/>
      <c r="E37" s="188"/>
      <c r="F37" s="188"/>
      <c r="G37" s="188"/>
      <c r="H37" s="188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abSelected="1" zoomScale="85" zoomScaleNormal="85" workbookViewId="0">
      <selection activeCell="C13" sqref="C13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9" t="s">
        <v>165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1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564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178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179</v>
      </c>
      <c r="B9" s="104"/>
      <c r="C9" s="104"/>
      <c r="D9" s="104"/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180</v>
      </c>
      <c r="B10" s="104"/>
      <c r="C10" s="104"/>
      <c r="D10" s="104"/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181</v>
      </c>
      <c r="B11" s="104"/>
      <c r="C11" s="104"/>
      <c r="D11" s="104"/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182</v>
      </c>
      <c r="B12" s="104"/>
      <c r="C12" s="104"/>
      <c r="D12" s="104"/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183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184</v>
      </c>
      <c r="B15" s="104"/>
      <c r="C15" s="104"/>
      <c r="D15" s="104"/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185</v>
      </c>
      <c r="B16" s="104"/>
      <c r="C16" s="104"/>
      <c r="D16" s="104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186</v>
      </c>
      <c r="B17" s="104"/>
      <c r="C17" s="104"/>
      <c r="D17" s="104"/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187</v>
      </c>
      <c r="B18" s="104"/>
      <c r="C18" s="104"/>
      <c r="D18" s="104"/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188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26" sqref="B2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9" t="s">
        <v>189</v>
      </c>
      <c r="B1" s="190"/>
      <c r="C1" s="190"/>
      <c r="D1" s="191"/>
    </row>
    <row r="2" spans="1:4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6"/>
    </row>
    <row r="3" spans="1:4" x14ac:dyDescent="0.25">
      <c r="A3" s="117" t="s">
        <v>190</v>
      </c>
      <c r="B3" s="118"/>
      <c r="C3" s="118"/>
      <c r="D3" s="119"/>
    </row>
    <row r="4" spans="1:4" x14ac:dyDescent="0.25">
      <c r="A4" s="117" t="str">
        <f>'Formato 3'!A4</f>
        <v>Del 1 de Enero al 31 de Diciembre de 2023 (b)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17511668.690000001</v>
      </c>
      <c r="C8" s="15">
        <f>SUM(C9:C11)</f>
        <v>18806717.760000002</v>
      </c>
      <c r="D8" s="15">
        <f>SUM(D9:D11)</f>
        <v>18806717.760000002</v>
      </c>
    </row>
    <row r="9" spans="1:4" x14ac:dyDescent="0.25">
      <c r="A9" s="60" t="s">
        <v>195</v>
      </c>
      <c r="B9" s="154">
        <v>17511668.690000001</v>
      </c>
      <c r="C9" s="155">
        <v>18806717.760000002</v>
      </c>
      <c r="D9" s="155">
        <v>18806717.760000002</v>
      </c>
    </row>
    <row r="10" spans="1:4" x14ac:dyDescent="0.25">
      <c r="A10" s="60" t="s">
        <v>196</v>
      </c>
      <c r="B10" s="97">
        <v>0</v>
      </c>
      <c r="C10" s="97">
        <v>0</v>
      </c>
      <c r="D10" s="97">
        <v>0</v>
      </c>
    </row>
    <row r="11" spans="1:4" x14ac:dyDescent="0.25">
      <c r="A11" s="60" t="s">
        <v>197</v>
      </c>
      <c r="B11" s="97">
        <v>0</v>
      </c>
      <c r="C11" s="97">
        <v>0</v>
      </c>
      <c r="D11" s="97"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198</v>
      </c>
      <c r="B13" s="15">
        <f>B14+B15</f>
        <v>17511668.690000001</v>
      </c>
      <c r="C13" s="15">
        <f>C14+C15</f>
        <v>18536277.629999999</v>
      </c>
      <c r="D13" s="15">
        <f>D14+D15</f>
        <v>17730649.140000001</v>
      </c>
    </row>
    <row r="14" spans="1:4" x14ac:dyDescent="0.25">
      <c r="A14" s="60" t="s">
        <v>199</v>
      </c>
      <c r="B14" s="154">
        <v>17511668.690000001</v>
      </c>
      <c r="C14" s="155">
        <v>18536277.629999999</v>
      </c>
      <c r="D14" s="155">
        <v>17730649.140000001</v>
      </c>
    </row>
    <row r="15" spans="1:4" x14ac:dyDescent="0.25">
      <c r="A15" s="60" t="s">
        <v>200</v>
      </c>
      <c r="B15" s="97">
        <v>0</v>
      </c>
      <c r="C15" s="97">
        <v>0</v>
      </c>
      <c r="D15" s="97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201</v>
      </c>
      <c r="B17" s="16">
        <v>0</v>
      </c>
      <c r="C17" s="15">
        <f>C18+C19</f>
        <v>424429.48</v>
      </c>
      <c r="D17" s="15">
        <f>D18+D19</f>
        <v>424318.78</v>
      </c>
    </row>
    <row r="18" spans="1:4" x14ac:dyDescent="0.25">
      <c r="A18" s="60" t="s">
        <v>202</v>
      </c>
      <c r="B18" s="17">
        <v>0</v>
      </c>
      <c r="C18" s="155">
        <v>424429.48</v>
      </c>
      <c r="D18" s="155">
        <v>424318.78</v>
      </c>
    </row>
    <row r="19" spans="1:4" x14ac:dyDescent="0.25">
      <c r="A19" s="60" t="s">
        <v>203</v>
      </c>
      <c r="B19" s="17">
        <v>0</v>
      </c>
      <c r="C19" s="97">
        <v>0</v>
      </c>
      <c r="D19" s="97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204</v>
      </c>
      <c r="B21" s="15">
        <f>B8-B13+B17</f>
        <v>0</v>
      </c>
      <c r="C21" s="15">
        <f>C8-C13+C17</f>
        <v>694869.61000000266</v>
      </c>
      <c r="D21" s="15">
        <f>D8-D13+D17</f>
        <v>1500387.4000000011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205</v>
      </c>
      <c r="B23" s="15">
        <f>B21-B11</f>
        <v>0</v>
      </c>
      <c r="C23" s="15">
        <f>C21-C11</f>
        <v>694869.61000000266</v>
      </c>
      <c r="D23" s="15">
        <f>D21-D11</f>
        <v>1500387.4000000011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0</v>
      </c>
      <c r="C25" s="15">
        <f>C23-C17</f>
        <v>270440.13000000268</v>
      </c>
      <c r="D25" s="15">
        <f>D23-D17</f>
        <v>1076068.620000001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211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212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270440.13000000268</v>
      </c>
      <c r="D33" s="4">
        <f>D25+D29</f>
        <v>1076068.620000001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216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217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219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220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8" t="s">
        <v>222</v>
      </c>
      <c r="B48" s="99">
        <f>B9</f>
        <v>17511668.690000001</v>
      </c>
      <c r="C48" s="99">
        <f>C9</f>
        <v>18806717.760000002</v>
      </c>
      <c r="D48" s="99">
        <f>D9</f>
        <v>18806717.760000002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216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219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199</v>
      </c>
      <c r="B53" s="49">
        <f>B14</f>
        <v>17511668.690000001</v>
      </c>
      <c r="C53" s="49">
        <f>C14</f>
        <v>18536277.629999999</v>
      </c>
      <c r="D53" s="49">
        <f>D14</f>
        <v>17730649.140000001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202</v>
      </c>
      <c r="B55" s="23">
        <v>0</v>
      </c>
      <c r="C55" s="49">
        <f>C18</f>
        <v>424429.48</v>
      </c>
      <c r="D55" s="49">
        <f>D18</f>
        <v>424318.78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224</v>
      </c>
      <c r="B57" s="4">
        <f>B48+B49-B53+B55</f>
        <v>0</v>
      </c>
      <c r="C57" s="4">
        <f>C48+C49-C53+C55</f>
        <v>694869.61000000266</v>
      </c>
      <c r="D57" s="4">
        <f>D48+D49-D53+D55</f>
        <v>1500387.4000000011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0</v>
      </c>
      <c r="C59" s="4">
        <f>C57-C49</f>
        <v>694869.61000000266</v>
      </c>
      <c r="D59" s="4">
        <f>D57-D49</f>
        <v>1500387.4000000011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8" t="s">
        <v>196</v>
      </c>
      <c r="B63" s="101">
        <f>B10</f>
        <v>0</v>
      </c>
      <c r="C63" s="101">
        <f>C10</f>
        <v>0</v>
      </c>
      <c r="D63" s="101">
        <f>D10</f>
        <v>0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217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220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227</v>
      </c>
      <c r="B68" s="97">
        <f>B15</f>
        <v>0</v>
      </c>
      <c r="C68" s="97">
        <f>C15</f>
        <v>0</v>
      </c>
      <c r="D68" s="97">
        <f>D15</f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203</v>
      </c>
      <c r="B70" s="17">
        <v>0</v>
      </c>
      <c r="C70" s="97">
        <f>C19</f>
        <v>0</v>
      </c>
      <c r="D70" s="97">
        <f>D19</f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228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229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9" t="s">
        <v>230</v>
      </c>
      <c r="B1" s="190"/>
      <c r="C1" s="190"/>
      <c r="D1" s="190"/>
      <c r="E1" s="190"/>
      <c r="F1" s="190"/>
      <c r="G1" s="191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231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92" t="s">
        <v>232</v>
      </c>
      <c r="B6" s="194" t="s">
        <v>233</v>
      </c>
      <c r="C6" s="194"/>
      <c r="D6" s="194"/>
      <c r="E6" s="194"/>
      <c r="F6" s="194"/>
      <c r="G6" s="194" t="s">
        <v>234</v>
      </c>
    </row>
    <row r="7" spans="1:7" ht="30" x14ac:dyDescent="0.25">
      <c r="A7" s="193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94"/>
    </row>
    <row r="8" spans="1:7" x14ac:dyDescent="0.25">
      <c r="A8" s="27" t="s">
        <v>239</v>
      </c>
      <c r="B8" s="94"/>
      <c r="C8" s="94"/>
      <c r="D8" s="94"/>
      <c r="E8" s="94"/>
      <c r="F8" s="94"/>
      <c r="G8" s="94"/>
    </row>
    <row r="9" spans="1:7" x14ac:dyDescent="0.25">
      <c r="A9" s="60" t="s">
        <v>240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241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242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4" si="0">F11-B11</f>
        <v>0</v>
      </c>
    </row>
    <row r="12" spans="1:7" x14ac:dyDescent="0.25">
      <c r="A12" s="60" t="s">
        <v>243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60" t="s">
        <v>244</v>
      </c>
      <c r="B13" s="156">
        <v>308.79000000000002</v>
      </c>
      <c r="C13" s="157">
        <v>206.85</v>
      </c>
      <c r="D13" s="158">
        <v>515.64</v>
      </c>
      <c r="E13" s="157">
        <v>664.58</v>
      </c>
      <c r="F13" s="157">
        <v>664.58</v>
      </c>
      <c r="G13" s="158">
        <v>355.79</v>
      </c>
    </row>
    <row r="14" spans="1:7" x14ac:dyDescent="0.25">
      <c r="A14" s="60" t="s">
        <v>245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25">
      <c r="A15" s="60" t="s">
        <v>246</v>
      </c>
      <c r="B15" s="159">
        <v>662271.59</v>
      </c>
      <c r="C15" s="157">
        <v>197206.8</v>
      </c>
      <c r="D15" s="158">
        <v>859478.3899999999</v>
      </c>
      <c r="E15" s="157">
        <v>919849.34</v>
      </c>
      <c r="F15" s="157">
        <v>919849.34</v>
      </c>
      <c r="G15" s="158">
        <v>257577.75</v>
      </c>
    </row>
    <row r="16" spans="1:7" x14ac:dyDescent="0.25">
      <c r="A16" s="95" t="s">
        <v>247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80" t="s">
        <v>248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80" t="s">
        <v>249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25">
      <c r="A19" s="80" t="s">
        <v>250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80" t="s">
        <v>251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80" t="s">
        <v>252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80" t="s">
        <v>253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80" t="s">
        <v>254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80" t="s">
        <v>255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80" t="s">
        <v>256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80" t="s">
        <v>257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80" t="s">
        <v>258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259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80" t="s">
        <v>260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80" t="s">
        <v>261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3" si="4">F30-B30</f>
        <v>0</v>
      </c>
    </row>
    <row r="31" spans="1:7" x14ac:dyDescent="0.25">
      <c r="A31" s="80" t="s">
        <v>262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80" t="s">
        <v>263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80" t="s">
        <v>264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60" t="s">
        <v>265</v>
      </c>
      <c r="B34" s="159">
        <v>16849088.309999999</v>
      </c>
      <c r="C34" s="157">
        <v>1276701.33</v>
      </c>
      <c r="D34" s="158">
        <v>18125789.640000001</v>
      </c>
      <c r="E34" s="157">
        <v>17886203.84</v>
      </c>
      <c r="F34" s="157">
        <v>17886203.84</v>
      </c>
      <c r="G34" s="158">
        <v>1037115.5300000012</v>
      </c>
    </row>
    <row r="35" spans="1:7" ht="14.45" customHeight="1" x14ac:dyDescent="0.25">
      <c r="A35" s="60" t="s">
        <v>266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268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270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271</v>
      </c>
      <c r="B41" s="4">
        <f t="shared" ref="B41:G41" si="7">SUM(B9,B10,B11,B12,B13,B14,B15,B16,B28,B34,B35,B37)</f>
        <v>17511668.689999998</v>
      </c>
      <c r="C41" s="4">
        <f t="shared" si="7"/>
        <v>1474114.98</v>
      </c>
      <c r="D41" s="4">
        <f t="shared" si="7"/>
        <v>18985783.670000002</v>
      </c>
      <c r="E41" s="4">
        <f t="shared" si="7"/>
        <v>18806717.759999998</v>
      </c>
      <c r="F41" s="4">
        <f t="shared" si="7"/>
        <v>18806717.759999998</v>
      </c>
      <c r="G41" s="4">
        <f t="shared" si="7"/>
        <v>1295049.0700000012</v>
      </c>
    </row>
    <row r="42" spans="1:7" x14ac:dyDescent="0.25">
      <c r="A42" s="3" t="s">
        <v>272</v>
      </c>
      <c r="B42" s="96"/>
      <c r="C42" s="96"/>
      <c r="D42" s="96"/>
      <c r="E42" s="96"/>
      <c r="F42" s="96"/>
      <c r="G42" s="4">
        <f>IF(G41&gt;0,G41,0)</f>
        <v>1295049.0700000012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273</v>
      </c>
      <c r="B44" s="51"/>
      <c r="C44" s="51"/>
      <c r="D44" s="51"/>
      <c r="E44" s="51"/>
      <c r="F44" s="51"/>
      <c r="G44" s="51"/>
    </row>
    <row r="45" spans="1:7" x14ac:dyDescent="0.25">
      <c r="A45" s="60" t="s">
        <v>274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83" t="s">
        <v>275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25">
      <c r="A48" s="83" t="s">
        <v>277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x14ac:dyDescent="0.25">
      <c r="A49" s="83" t="s">
        <v>278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83" t="s">
        <v>279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83" t="s">
        <v>280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x14ac:dyDescent="0.25">
      <c r="A52" s="84" t="s">
        <v>281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80" t="s">
        <v>282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283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4" t="s">
        <v>284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285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3" t="s">
        <v>286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287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288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3" t="s">
        <v>289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290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291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292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60" t="s">
        <v>295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296</v>
      </c>
      <c r="B70" s="4">
        <f t="shared" ref="B70:G70" si="16">B41+B65+B67</f>
        <v>17511668.689999998</v>
      </c>
      <c r="C70" s="4">
        <f t="shared" si="16"/>
        <v>1474114.98</v>
      </c>
      <c r="D70" s="4">
        <f t="shared" si="16"/>
        <v>18985783.670000002</v>
      </c>
      <c r="E70" s="4">
        <f t="shared" si="16"/>
        <v>18806717.759999998</v>
      </c>
      <c r="F70" s="4">
        <f t="shared" si="16"/>
        <v>18806717.759999998</v>
      </c>
      <c r="G70" s="4">
        <f t="shared" si="16"/>
        <v>1295049.0700000012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297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12" zoomScale="115" zoomScaleNormal="115" workbookViewId="0">
      <selection activeCell="C76" sqref="C7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7" t="s">
        <v>301</v>
      </c>
      <c r="B1" s="190"/>
      <c r="C1" s="190"/>
      <c r="D1" s="190"/>
      <c r="E1" s="190"/>
      <c r="F1" s="190"/>
      <c r="G1" s="191"/>
    </row>
    <row r="2" spans="1:7" x14ac:dyDescent="0.25">
      <c r="A2" s="129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29"/>
    </row>
    <row r="3" spans="1:7" x14ac:dyDescent="0.25">
      <c r="A3" s="130" t="s">
        <v>302</v>
      </c>
      <c r="B3" s="130"/>
      <c r="C3" s="130"/>
      <c r="D3" s="130"/>
      <c r="E3" s="130"/>
      <c r="F3" s="130"/>
      <c r="G3" s="130"/>
    </row>
    <row r="4" spans="1:7" x14ac:dyDescent="0.25">
      <c r="A4" s="130" t="s">
        <v>303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195" t="s">
        <v>6</v>
      </c>
      <c r="B7" s="195" t="s">
        <v>304</v>
      </c>
      <c r="C7" s="195"/>
      <c r="D7" s="195"/>
      <c r="E7" s="195"/>
      <c r="F7" s="195"/>
      <c r="G7" s="196" t="s">
        <v>305</v>
      </c>
    </row>
    <row r="8" spans="1:7" ht="30" x14ac:dyDescent="0.25">
      <c r="A8" s="195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5"/>
    </row>
    <row r="9" spans="1:7" x14ac:dyDescent="0.25">
      <c r="A9" s="28" t="s">
        <v>310</v>
      </c>
      <c r="B9" s="86">
        <f t="shared" ref="B9:G9" si="0">SUM(B10,B18,B28,B38,B48,B58,B62,B71,B75)</f>
        <v>17511668.689999998</v>
      </c>
      <c r="C9" s="86">
        <f t="shared" si="0"/>
        <v>2397133.56</v>
      </c>
      <c r="D9" s="86">
        <f t="shared" si="0"/>
        <v>19908802.25</v>
      </c>
      <c r="E9" s="86">
        <f t="shared" si="0"/>
        <v>18536277.629999999</v>
      </c>
      <c r="F9" s="86">
        <f t="shared" si="0"/>
        <v>17730649.140000001</v>
      </c>
      <c r="G9" s="86">
        <f t="shared" si="0"/>
        <v>1372524.6199999994</v>
      </c>
    </row>
    <row r="10" spans="1:7" x14ac:dyDescent="0.25">
      <c r="A10" s="87" t="s">
        <v>311</v>
      </c>
      <c r="B10" s="86">
        <f t="shared" ref="B10:G10" si="1">SUM(B11:B17)</f>
        <v>13502279.299999999</v>
      </c>
      <c r="C10" s="86">
        <f t="shared" si="1"/>
        <v>-235654.83000000002</v>
      </c>
      <c r="D10" s="86">
        <f t="shared" si="1"/>
        <v>13266624.470000001</v>
      </c>
      <c r="E10" s="86">
        <f t="shared" si="1"/>
        <v>13262988.879999999</v>
      </c>
      <c r="F10" s="86">
        <f t="shared" si="1"/>
        <v>12573204.82</v>
      </c>
      <c r="G10" s="86">
        <f t="shared" si="1"/>
        <v>3635.5899999993853</v>
      </c>
    </row>
    <row r="11" spans="1:7" x14ac:dyDescent="0.25">
      <c r="A11" s="88" t="s">
        <v>312</v>
      </c>
      <c r="B11" s="160">
        <v>8245302.1799999997</v>
      </c>
      <c r="C11" s="161">
        <v>-372507.95</v>
      </c>
      <c r="D11" s="162">
        <v>7872794.2299999995</v>
      </c>
      <c r="E11" s="161">
        <v>7870976.4000000004</v>
      </c>
      <c r="F11" s="161">
        <v>7870976.4000000004</v>
      </c>
      <c r="G11" s="162">
        <v>1817.8299999991432</v>
      </c>
    </row>
    <row r="12" spans="1:7" x14ac:dyDescent="0.25">
      <c r="A12" s="88" t="s">
        <v>313</v>
      </c>
      <c r="B12" s="162">
        <v>0</v>
      </c>
      <c r="C12" s="162">
        <v>0</v>
      </c>
      <c r="D12" s="162">
        <v>0</v>
      </c>
      <c r="E12" s="162">
        <v>0</v>
      </c>
      <c r="F12" s="162">
        <v>0</v>
      </c>
      <c r="G12" s="162">
        <v>0</v>
      </c>
    </row>
    <row r="13" spans="1:7" x14ac:dyDescent="0.25">
      <c r="A13" s="88" t="s">
        <v>314</v>
      </c>
      <c r="B13" s="160">
        <v>1241285.43</v>
      </c>
      <c r="C13" s="161">
        <v>-66473.89</v>
      </c>
      <c r="D13" s="162">
        <v>1174811.54</v>
      </c>
      <c r="E13" s="161">
        <v>1174811.52</v>
      </c>
      <c r="F13" s="161">
        <v>1174811.52</v>
      </c>
      <c r="G13" s="162">
        <v>2.0000000018626451E-2</v>
      </c>
    </row>
    <row r="14" spans="1:7" x14ac:dyDescent="0.25">
      <c r="A14" s="88" t="s">
        <v>315</v>
      </c>
      <c r="B14" s="160">
        <v>2215133.16</v>
      </c>
      <c r="C14" s="161">
        <v>-26745.88</v>
      </c>
      <c r="D14" s="162">
        <v>2188387.2800000003</v>
      </c>
      <c r="E14" s="161">
        <v>2186959.11</v>
      </c>
      <c r="F14" s="161">
        <v>1910911.64</v>
      </c>
      <c r="G14" s="162">
        <v>1428.1700000003912</v>
      </c>
    </row>
    <row r="15" spans="1:7" x14ac:dyDescent="0.25">
      <c r="A15" s="88" t="s">
        <v>316</v>
      </c>
      <c r="B15" s="160">
        <v>1800558.53</v>
      </c>
      <c r="C15" s="161">
        <v>230072.89</v>
      </c>
      <c r="D15" s="162">
        <v>2030631.42</v>
      </c>
      <c r="E15" s="161">
        <v>2030241.85</v>
      </c>
      <c r="F15" s="161">
        <v>1616505.26</v>
      </c>
      <c r="G15" s="162">
        <v>389.56999999983236</v>
      </c>
    </row>
    <row r="16" spans="1:7" x14ac:dyDescent="0.25">
      <c r="A16" s="88" t="s">
        <v>317</v>
      </c>
      <c r="B16" s="162">
        <v>0</v>
      </c>
      <c r="C16" s="162">
        <v>0</v>
      </c>
      <c r="D16" s="162">
        <v>0</v>
      </c>
      <c r="E16" s="162">
        <v>0</v>
      </c>
      <c r="F16" s="162">
        <v>0</v>
      </c>
      <c r="G16" s="162">
        <v>0</v>
      </c>
    </row>
    <row r="17" spans="1:7" x14ac:dyDescent="0.25">
      <c r="A17" s="88" t="s">
        <v>318</v>
      </c>
      <c r="B17" s="162">
        <v>0</v>
      </c>
      <c r="C17" s="162">
        <v>0</v>
      </c>
      <c r="D17" s="162">
        <v>0</v>
      </c>
      <c r="E17" s="162">
        <v>0</v>
      </c>
      <c r="F17" s="162">
        <v>0</v>
      </c>
      <c r="G17" s="162">
        <v>0</v>
      </c>
    </row>
    <row r="18" spans="1:7" x14ac:dyDescent="0.25">
      <c r="A18" s="87" t="s">
        <v>319</v>
      </c>
      <c r="B18" s="86">
        <f t="shared" ref="B18:G18" si="2">SUM(B19:B27)</f>
        <v>450239.66000000003</v>
      </c>
      <c r="C18" s="86">
        <f t="shared" si="2"/>
        <v>178027.9</v>
      </c>
      <c r="D18" s="86">
        <f t="shared" si="2"/>
        <v>628267.55999999994</v>
      </c>
      <c r="E18" s="86">
        <f t="shared" si="2"/>
        <v>556201.07000000007</v>
      </c>
      <c r="F18" s="86">
        <f t="shared" si="2"/>
        <v>525180.43000000005</v>
      </c>
      <c r="G18" s="86">
        <f t="shared" si="2"/>
        <v>72066.49000000002</v>
      </c>
    </row>
    <row r="19" spans="1:7" x14ac:dyDescent="0.25">
      <c r="A19" s="88" t="s">
        <v>320</v>
      </c>
      <c r="B19" s="160">
        <v>117550</v>
      </c>
      <c r="C19" s="161">
        <v>53949.35</v>
      </c>
      <c r="D19" s="162">
        <v>171499.35</v>
      </c>
      <c r="E19" s="161">
        <v>170265.56</v>
      </c>
      <c r="F19" s="161">
        <v>139244.92000000001</v>
      </c>
      <c r="G19" s="162">
        <v>1233.7900000000081</v>
      </c>
    </row>
    <row r="20" spans="1:7" x14ac:dyDescent="0.25">
      <c r="A20" s="88" t="s">
        <v>321</v>
      </c>
      <c r="B20" s="160">
        <v>2000</v>
      </c>
      <c r="C20" s="161">
        <v>4561.29</v>
      </c>
      <c r="D20" s="162">
        <v>6561.29</v>
      </c>
      <c r="E20" s="161">
        <v>5000</v>
      </c>
      <c r="F20" s="161">
        <v>5000</v>
      </c>
      <c r="G20" s="162">
        <v>1561.29</v>
      </c>
    </row>
    <row r="21" spans="1:7" x14ac:dyDescent="0.25">
      <c r="A21" s="88" t="s">
        <v>322</v>
      </c>
      <c r="B21" s="160">
        <v>2000</v>
      </c>
      <c r="C21" s="161">
        <v>0</v>
      </c>
      <c r="D21" s="162">
        <v>2000</v>
      </c>
      <c r="E21" s="161">
        <v>1957.42</v>
      </c>
      <c r="F21" s="161">
        <v>1957.42</v>
      </c>
      <c r="G21" s="162">
        <v>42.579999999999927</v>
      </c>
    </row>
    <row r="22" spans="1:7" x14ac:dyDescent="0.25">
      <c r="A22" s="88" t="s">
        <v>323</v>
      </c>
      <c r="B22" s="160">
        <v>3121.1</v>
      </c>
      <c r="C22" s="161">
        <v>24126.36</v>
      </c>
      <c r="D22" s="162">
        <v>27247.46</v>
      </c>
      <c r="E22" s="161">
        <v>1904</v>
      </c>
      <c r="F22" s="161">
        <v>1904</v>
      </c>
      <c r="G22" s="162">
        <v>25343.46</v>
      </c>
    </row>
    <row r="23" spans="1:7" x14ac:dyDescent="0.25">
      <c r="A23" s="88" t="s">
        <v>324</v>
      </c>
      <c r="B23" s="160">
        <v>19500</v>
      </c>
      <c r="C23" s="161">
        <v>-9536.9500000000007</v>
      </c>
      <c r="D23" s="162">
        <v>9963.0499999999993</v>
      </c>
      <c r="E23" s="161">
        <v>9933.56</v>
      </c>
      <c r="F23" s="161">
        <v>9933.56</v>
      </c>
      <c r="G23" s="162">
        <v>29.489999999999782</v>
      </c>
    </row>
    <row r="24" spans="1:7" x14ac:dyDescent="0.25">
      <c r="A24" s="88" t="s">
        <v>325</v>
      </c>
      <c r="B24" s="160">
        <v>225068.56</v>
      </c>
      <c r="C24" s="161">
        <v>77399.86</v>
      </c>
      <c r="D24" s="162">
        <v>302468.42</v>
      </c>
      <c r="E24" s="161">
        <v>280177.49</v>
      </c>
      <c r="F24" s="161">
        <v>280177.49</v>
      </c>
      <c r="G24" s="162">
        <v>22290.929999999993</v>
      </c>
    </row>
    <row r="25" spans="1:7" x14ac:dyDescent="0.25">
      <c r="A25" s="88" t="s">
        <v>326</v>
      </c>
      <c r="B25" s="160">
        <v>2500</v>
      </c>
      <c r="C25" s="161">
        <v>-2500</v>
      </c>
      <c r="D25" s="162">
        <v>0</v>
      </c>
      <c r="E25" s="161">
        <v>0</v>
      </c>
      <c r="F25" s="161">
        <v>0</v>
      </c>
      <c r="G25" s="162">
        <v>0</v>
      </c>
    </row>
    <row r="26" spans="1:7" x14ac:dyDescent="0.25">
      <c r="A26" s="88" t="s">
        <v>327</v>
      </c>
      <c r="B26" s="162">
        <v>0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</row>
    <row r="27" spans="1:7" x14ac:dyDescent="0.25">
      <c r="A27" s="88" t="s">
        <v>328</v>
      </c>
      <c r="B27" s="160">
        <v>78500</v>
      </c>
      <c r="C27" s="161">
        <v>30027.99</v>
      </c>
      <c r="D27" s="162">
        <v>108527.99</v>
      </c>
      <c r="E27" s="161">
        <v>86963.04</v>
      </c>
      <c r="F27" s="161">
        <v>86963.04</v>
      </c>
      <c r="G27" s="162">
        <v>21564.950000000012</v>
      </c>
    </row>
    <row r="28" spans="1:7" x14ac:dyDescent="0.25">
      <c r="A28" s="87" t="s">
        <v>329</v>
      </c>
      <c r="B28" s="86">
        <f t="shared" ref="B28:G28" si="3">SUM(B29:B37)</f>
        <v>1082585.02</v>
      </c>
      <c r="C28" s="86">
        <f t="shared" si="3"/>
        <v>328565.74</v>
      </c>
      <c r="D28" s="86">
        <f t="shared" si="3"/>
        <v>1411150.76</v>
      </c>
      <c r="E28" s="86">
        <f t="shared" si="3"/>
        <v>1263243.0299999998</v>
      </c>
      <c r="F28" s="86">
        <f t="shared" si="3"/>
        <v>1180222.2399999998</v>
      </c>
      <c r="G28" s="86">
        <f t="shared" si="3"/>
        <v>147907.73000000004</v>
      </c>
    </row>
    <row r="29" spans="1:7" x14ac:dyDescent="0.25">
      <c r="A29" s="88" t="s">
        <v>330</v>
      </c>
      <c r="B29" s="163">
        <v>133198.20000000001</v>
      </c>
      <c r="C29" s="161">
        <v>600</v>
      </c>
      <c r="D29" s="162">
        <v>133798.20000000001</v>
      </c>
      <c r="E29" s="161">
        <v>122348.26</v>
      </c>
      <c r="F29" s="161">
        <v>122348.26</v>
      </c>
      <c r="G29" s="162">
        <v>11449.940000000017</v>
      </c>
    </row>
    <row r="30" spans="1:7" x14ac:dyDescent="0.25">
      <c r="A30" s="88" t="s">
        <v>331</v>
      </c>
      <c r="B30" s="163">
        <v>58500</v>
      </c>
      <c r="C30" s="161">
        <v>1400</v>
      </c>
      <c r="D30" s="162">
        <v>59900</v>
      </c>
      <c r="E30" s="161">
        <v>57335.9</v>
      </c>
      <c r="F30" s="161">
        <v>57335.9</v>
      </c>
      <c r="G30" s="162">
        <v>2564.0999999999985</v>
      </c>
    </row>
    <row r="31" spans="1:7" x14ac:dyDescent="0.25">
      <c r="A31" s="88" t="s">
        <v>332</v>
      </c>
      <c r="B31" s="163">
        <v>137972</v>
      </c>
      <c r="C31" s="161">
        <v>103144.5</v>
      </c>
      <c r="D31" s="162">
        <v>241116.5</v>
      </c>
      <c r="E31" s="161">
        <v>238227.93</v>
      </c>
      <c r="F31" s="161">
        <v>233227.93</v>
      </c>
      <c r="G31" s="162">
        <v>2888.570000000007</v>
      </c>
    </row>
    <row r="32" spans="1:7" x14ac:dyDescent="0.25">
      <c r="A32" s="88" t="s">
        <v>333</v>
      </c>
      <c r="B32" s="163">
        <v>278386.93</v>
      </c>
      <c r="C32" s="161">
        <v>-56165</v>
      </c>
      <c r="D32" s="162">
        <v>222221.93</v>
      </c>
      <c r="E32" s="161">
        <v>217106.72</v>
      </c>
      <c r="F32" s="161">
        <v>217106.72</v>
      </c>
      <c r="G32" s="162">
        <v>5115.2099999999919</v>
      </c>
    </row>
    <row r="33" spans="1:7" ht="14.45" customHeight="1" x14ac:dyDescent="0.25">
      <c r="A33" s="88" t="s">
        <v>334</v>
      </c>
      <c r="B33" s="163">
        <v>78029.95</v>
      </c>
      <c r="C33" s="161">
        <v>152213.44</v>
      </c>
      <c r="D33" s="162">
        <v>230243.39</v>
      </c>
      <c r="E33" s="161">
        <v>128309.99</v>
      </c>
      <c r="F33" s="161">
        <v>106680.2</v>
      </c>
      <c r="G33" s="162">
        <v>101933.40000000001</v>
      </c>
    </row>
    <row r="34" spans="1:7" ht="14.45" customHeight="1" x14ac:dyDescent="0.25">
      <c r="A34" s="88" t="s">
        <v>335</v>
      </c>
      <c r="B34" s="164">
        <v>0</v>
      </c>
      <c r="C34" s="162">
        <v>0</v>
      </c>
      <c r="D34" s="162">
        <v>0</v>
      </c>
      <c r="E34" s="162">
        <v>0</v>
      </c>
      <c r="F34" s="162">
        <v>0</v>
      </c>
      <c r="G34" s="162">
        <v>0</v>
      </c>
    </row>
    <row r="35" spans="1:7" ht="14.45" customHeight="1" x14ac:dyDescent="0.25">
      <c r="A35" s="88" t="s">
        <v>336</v>
      </c>
      <c r="B35" s="163">
        <v>3300</v>
      </c>
      <c r="C35" s="161">
        <v>-1522</v>
      </c>
      <c r="D35" s="162">
        <v>1778</v>
      </c>
      <c r="E35" s="161">
        <v>778</v>
      </c>
      <c r="F35" s="161">
        <v>778</v>
      </c>
      <c r="G35" s="162">
        <v>1000</v>
      </c>
    </row>
    <row r="36" spans="1:7" ht="14.45" customHeight="1" x14ac:dyDescent="0.25">
      <c r="A36" s="88" t="s">
        <v>337</v>
      </c>
      <c r="B36" s="163">
        <v>51500</v>
      </c>
      <c r="C36" s="161">
        <v>-2630</v>
      </c>
      <c r="D36" s="162">
        <v>48870</v>
      </c>
      <c r="E36" s="161">
        <v>41983.25</v>
      </c>
      <c r="F36" s="161">
        <v>41983.25</v>
      </c>
      <c r="G36" s="162">
        <v>6886.75</v>
      </c>
    </row>
    <row r="37" spans="1:7" ht="14.45" customHeight="1" x14ac:dyDescent="0.25">
      <c r="A37" s="88" t="s">
        <v>338</v>
      </c>
      <c r="B37" s="163">
        <v>341697.94</v>
      </c>
      <c r="C37" s="161">
        <v>131524.79999999999</v>
      </c>
      <c r="D37" s="162">
        <v>473222.74</v>
      </c>
      <c r="E37" s="161">
        <v>457152.98</v>
      </c>
      <c r="F37" s="161">
        <v>400761.98</v>
      </c>
      <c r="G37" s="162">
        <v>16069.760000000009</v>
      </c>
    </row>
    <row r="38" spans="1:7" x14ac:dyDescent="0.25">
      <c r="A38" s="87" t="s">
        <v>339</v>
      </c>
      <c r="B38" s="86">
        <f t="shared" ref="B38:G38" si="4">SUM(B39:B47)</f>
        <v>2470564.71</v>
      </c>
      <c r="C38" s="86">
        <f t="shared" si="4"/>
        <v>1272327.42</v>
      </c>
      <c r="D38" s="86">
        <f t="shared" si="4"/>
        <v>3742892.13</v>
      </c>
      <c r="E38" s="86">
        <f t="shared" si="4"/>
        <v>3283990.29</v>
      </c>
      <c r="F38" s="86">
        <f t="shared" si="4"/>
        <v>3282187.29</v>
      </c>
      <c r="G38" s="86">
        <f t="shared" si="4"/>
        <v>458901.83999999985</v>
      </c>
    </row>
    <row r="39" spans="1:7" x14ac:dyDescent="0.25">
      <c r="A39" s="88" t="s">
        <v>340</v>
      </c>
      <c r="B39" s="164">
        <v>0</v>
      </c>
      <c r="C39" s="162">
        <v>0</v>
      </c>
      <c r="D39" s="162">
        <v>0</v>
      </c>
      <c r="E39" s="162">
        <v>0</v>
      </c>
      <c r="F39" s="162">
        <v>0</v>
      </c>
      <c r="G39" s="162">
        <v>0</v>
      </c>
    </row>
    <row r="40" spans="1:7" x14ac:dyDescent="0.25">
      <c r="A40" s="88" t="s">
        <v>341</v>
      </c>
      <c r="B40" s="164">
        <v>0</v>
      </c>
      <c r="C40" s="162">
        <v>0</v>
      </c>
      <c r="D40" s="162">
        <v>0</v>
      </c>
      <c r="E40" s="162">
        <v>0</v>
      </c>
      <c r="F40" s="162">
        <v>0</v>
      </c>
      <c r="G40" s="162">
        <v>0</v>
      </c>
    </row>
    <row r="41" spans="1:7" x14ac:dyDescent="0.25">
      <c r="A41" s="88" t="s">
        <v>342</v>
      </c>
      <c r="B41" s="164">
        <v>0</v>
      </c>
      <c r="C41" s="162">
        <v>0</v>
      </c>
      <c r="D41" s="162">
        <v>0</v>
      </c>
      <c r="E41" s="162">
        <v>0</v>
      </c>
      <c r="F41" s="162">
        <v>0</v>
      </c>
      <c r="G41" s="162">
        <v>0</v>
      </c>
    </row>
    <row r="42" spans="1:7" x14ac:dyDescent="0.25">
      <c r="A42" s="88" t="s">
        <v>343</v>
      </c>
      <c r="B42" s="163">
        <v>2392152.71</v>
      </c>
      <c r="C42" s="161">
        <v>1272327.42</v>
      </c>
      <c r="D42" s="162">
        <v>3664480.13</v>
      </c>
      <c r="E42" s="161">
        <v>3205578.29</v>
      </c>
      <c r="F42" s="161">
        <v>3203775.29</v>
      </c>
      <c r="G42" s="162">
        <v>458901.83999999985</v>
      </c>
    </row>
    <row r="43" spans="1:7" x14ac:dyDescent="0.25">
      <c r="A43" s="88" t="s">
        <v>344</v>
      </c>
      <c r="B43" s="163">
        <v>78412</v>
      </c>
      <c r="C43" s="161">
        <v>0</v>
      </c>
      <c r="D43" s="162">
        <v>78412</v>
      </c>
      <c r="E43" s="161">
        <v>78412</v>
      </c>
      <c r="F43" s="161">
        <v>78412</v>
      </c>
      <c r="G43" s="162">
        <v>0</v>
      </c>
    </row>
    <row r="44" spans="1:7" x14ac:dyDescent="0.25">
      <c r="A44" s="88" t="s">
        <v>345</v>
      </c>
      <c r="B44" s="164">
        <v>0</v>
      </c>
      <c r="C44" s="162">
        <v>0</v>
      </c>
      <c r="D44" s="162">
        <v>0</v>
      </c>
      <c r="E44" s="162">
        <v>0</v>
      </c>
      <c r="F44" s="162">
        <v>0</v>
      </c>
      <c r="G44" s="162">
        <v>0</v>
      </c>
    </row>
    <row r="45" spans="1:7" x14ac:dyDescent="0.25">
      <c r="A45" s="88" t="s">
        <v>346</v>
      </c>
      <c r="B45" s="164">
        <v>0</v>
      </c>
      <c r="C45" s="162">
        <v>0</v>
      </c>
      <c r="D45" s="162">
        <v>0</v>
      </c>
      <c r="E45" s="162">
        <v>0</v>
      </c>
      <c r="F45" s="162">
        <v>0</v>
      </c>
      <c r="G45" s="162">
        <v>0</v>
      </c>
    </row>
    <row r="46" spans="1:7" x14ac:dyDescent="0.25">
      <c r="A46" s="88" t="s">
        <v>347</v>
      </c>
      <c r="B46" s="164">
        <v>0</v>
      </c>
      <c r="C46" s="162">
        <v>0</v>
      </c>
      <c r="D46" s="162">
        <v>0</v>
      </c>
      <c r="E46" s="162">
        <v>0</v>
      </c>
      <c r="F46" s="162">
        <v>0</v>
      </c>
      <c r="G46" s="162">
        <v>0</v>
      </c>
    </row>
    <row r="47" spans="1:7" x14ac:dyDescent="0.25">
      <c r="A47" s="88" t="s">
        <v>348</v>
      </c>
      <c r="B47" s="164">
        <v>0</v>
      </c>
      <c r="C47" s="162">
        <v>0</v>
      </c>
      <c r="D47" s="162">
        <v>0</v>
      </c>
      <c r="E47" s="162">
        <v>0</v>
      </c>
      <c r="F47" s="162">
        <v>0</v>
      </c>
      <c r="G47" s="162">
        <v>0</v>
      </c>
    </row>
    <row r="48" spans="1:7" x14ac:dyDescent="0.25">
      <c r="A48" s="87" t="s">
        <v>349</v>
      </c>
      <c r="B48" s="86">
        <f t="shared" ref="B48:G48" si="5">SUM(B49:B57)</f>
        <v>0</v>
      </c>
      <c r="C48" s="86">
        <f t="shared" si="5"/>
        <v>470772.80000000005</v>
      </c>
      <c r="D48" s="86">
        <f t="shared" si="5"/>
        <v>470772.80000000005</v>
      </c>
      <c r="E48" s="86">
        <f t="shared" si="5"/>
        <v>169854.36</v>
      </c>
      <c r="F48" s="86">
        <f t="shared" si="5"/>
        <v>169854.36</v>
      </c>
      <c r="G48" s="86">
        <f t="shared" si="5"/>
        <v>300918.44000000006</v>
      </c>
    </row>
    <row r="49" spans="1:7" x14ac:dyDescent="0.25">
      <c r="A49" s="88" t="s">
        <v>350</v>
      </c>
      <c r="B49" s="163">
        <v>0</v>
      </c>
      <c r="C49" s="161">
        <v>254097.7</v>
      </c>
      <c r="D49" s="162">
        <v>254097.7</v>
      </c>
      <c r="E49" s="161">
        <v>169854.36</v>
      </c>
      <c r="F49" s="161">
        <v>169854.36</v>
      </c>
      <c r="G49" s="162">
        <v>84243.340000000026</v>
      </c>
    </row>
    <row r="50" spans="1:7" x14ac:dyDescent="0.25">
      <c r="A50" s="88" t="s">
        <v>351</v>
      </c>
      <c r="B50" s="164">
        <v>0</v>
      </c>
      <c r="C50" s="162">
        <v>0</v>
      </c>
      <c r="D50" s="162">
        <v>0</v>
      </c>
      <c r="E50" s="162">
        <v>0</v>
      </c>
      <c r="F50" s="162">
        <v>0</v>
      </c>
      <c r="G50" s="162">
        <v>0</v>
      </c>
    </row>
    <row r="51" spans="1:7" x14ac:dyDescent="0.25">
      <c r="A51" s="88" t="s">
        <v>352</v>
      </c>
      <c r="B51" s="164">
        <v>0</v>
      </c>
      <c r="C51" s="162">
        <v>0</v>
      </c>
      <c r="D51" s="162">
        <v>0</v>
      </c>
      <c r="E51" s="162">
        <v>0</v>
      </c>
      <c r="F51" s="162">
        <v>0</v>
      </c>
      <c r="G51" s="162">
        <v>0</v>
      </c>
    </row>
    <row r="52" spans="1:7" x14ac:dyDescent="0.25">
      <c r="A52" s="88" t="s">
        <v>353</v>
      </c>
      <c r="B52" s="163">
        <v>0</v>
      </c>
      <c r="C52" s="161">
        <v>216675.1</v>
      </c>
      <c r="D52" s="162">
        <v>216675.1</v>
      </c>
      <c r="E52" s="161">
        <v>0</v>
      </c>
      <c r="F52" s="161">
        <v>0</v>
      </c>
      <c r="G52" s="162">
        <v>216675.1</v>
      </c>
    </row>
    <row r="53" spans="1:7" x14ac:dyDescent="0.25">
      <c r="A53" s="88" t="s">
        <v>354</v>
      </c>
      <c r="B53" s="164">
        <v>0</v>
      </c>
      <c r="C53" s="162">
        <v>0</v>
      </c>
      <c r="D53" s="162">
        <v>0</v>
      </c>
      <c r="E53" s="162">
        <v>0</v>
      </c>
      <c r="F53" s="162">
        <v>0</v>
      </c>
      <c r="G53" s="162">
        <v>0</v>
      </c>
    </row>
    <row r="54" spans="1:7" x14ac:dyDescent="0.25">
      <c r="A54" s="88" t="s">
        <v>355</v>
      </c>
      <c r="B54" s="164">
        <v>0</v>
      </c>
      <c r="C54" s="162">
        <v>0</v>
      </c>
      <c r="D54" s="162">
        <v>0</v>
      </c>
      <c r="E54" s="162">
        <v>0</v>
      </c>
      <c r="F54" s="162">
        <v>0</v>
      </c>
      <c r="G54" s="162">
        <v>0</v>
      </c>
    </row>
    <row r="55" spans="1:7" x14ac:dyDescent="0.25">
      <c r="A55" s="88" t="s">
        <v>356</v>
      </c>
      <c r="B55" s="164">
        <v>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</row>
    <row r="56" spans="1:7" x14ac:dyDescent="0.25">
      <c r="A56" s="88" t="s">
        <v>357</v>
      </c>
      <c r="B56" s="164">
        <v>0</v>
      </c>
      <c r="C56" s="162">
        <v>0</v>
      </c>
      <c r="D56" s="162">
        <v>0</v>
      </c>
      <c r="E56" s="162">
        <v>0</v>
      </c>
      <c r="F56" s="162">
        <v>0</v>
      </c>
      <c r="G56" s="162">
        <v>0</v>
      </c>
    </row>
    <row r="57" spans="1:7" x14ac:dyDescent="0.25">
      <c r="A57" s="88" t="s">
        <v>358</v>
      </c>
      <c r="B57" s="164">
        <v>0</v>
      </c>
      <c r="C57" s="162">
        <v>0</v>
      </c>
      <c r="D57" s="162">
        <v>0</v>
      </c>
      <c r="E57" s="162">
        <v>0</v>
      </c>
      <c r="F57" s="162">
        <v>0</v>
      </c>
      <c r="G57" s="162">
        <v>0</v>
      </c>
    </row>
    <row r="58" spans="1:7" x14ac:dyDescent="0.25">
      <c r="A58" s="87" t="s">
        <v>359</v>
      </c>
      <c r="B58" s="86">
        <f t="shared" ref="B58:G58" si="6">SUM(B59:B61)</f>
        <v>0</v>
      </c>
      <c r="C58" s="86">
        <f t="shared" si="6"/>
        <v>0</v>
      </c>
      <c r="D58" s="86">
        <f t="shared" si="6"/>
        <v>0</v>
      </c>
      <c r="E58" s="86">
        <f t="shared" si="6"/>
        <v>0</v>
      </c>
      <c r="F58" s="86">
        <f t="shared" si="6"/>
        <v>0</v>
      </c>
      <c r="G58" s="86">
        <f t="shared" si="6"/>
        <v>0</v>
      </c>
    </row>
    <row r="59" spans="1:7" x14ac:dyDescent="0.25">
      <c r="A59" s="88" t="s">
        <v>360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f>D59-E59</f>
        <v>0</v>
      </c>
    </row>
    <row r="60" spans="1:7" x14ac:dyDescent="0.25">
      <c r="A60" s="88" t="s">
        <v>361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f t="shared" ref="G60:G61" si="7">D60-E60</f>
        <v>0</v>
      </c>
    </row>
    <row r="61" spans="1:7" x14ac:dyDescent="0.25">
      <c r="A61" s="88" t="s">
        <v>362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7"/>
        <v>0</v>
      </c>
    </row>
    <row r="62" spans="1:7" x14ac:dyDescent="0.25">
      <c r="A62" s="87" t="s">
        <v>363</v>
      </c>
      <c r="B62" s="86">
        <f t="shared" ref="B62:G62" si="8">SUM(B63:B67,B69:B70)</f>
        <v>6000</v>
      </c>
      <c r="C62" s="86">
        <f t="shared" si="8"/>
        <v>223276.2</v>
      </c>
      <c r="D62" s="86">
        <f t="shared" si="8"/>
        <v>229276.2</v>
      </c>
      <c r="E62" s="86">
        <f t="shared" si="8"/>
        <v>0</v>
      </c>
      <c r="F62" s="86">
        <f t="shared" si="8"/>
        <v>0</v>
      </c>
      <c r="G62" s="86">
        <f t="shared" si="8"/>
        <v>229276.2</v>
      </c>
    </row>
    <row r="63" spans="1:7" x14ac:dyDescent="0.25">
      <c r="A63" s="88" t="s">
        <v>364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8" t="s">
        <v>365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69" si="9">D64-E64</f>
        <v>0</v>
      </c>
    </row>
    <row r="65" spans="1:7" x14ac:dyDescent="0.25">
      <c r="A65" s="88" t="s">
        <v>366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9"/>
        <v>0</v>
      </c>
    </row>
    <row r="66" spans="1:7" x14ac:dyDescent="0.25">
      <c r="A66" s="88" t="s">
        <v>367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9"/>
        <v>0</v>
      </c>
    </row>
    <row r="67" spans="1:7" x14ac:dyDescent="0.25">
      <c r="A67" s="88" t="s">
        <v>368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9"/>
        <v>0</v>
      </c>
    </row>
    <row r="68" spans="1:7" x14ac:dyDescent="0.25">
      <c r="A68" s="88" t="s">
        <v>369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9"/>
        <v>0</v>
      </c>
    </row>
    <row r="69" spans="1:7" x14ac:dyDescent="0.25">
      <c r="A69" s="88" t="s">
        <v>370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9"/>
        <v>0</v>
      </c>
    </row>
    <row r="70" spans="1:7" x14ac:dyDescent="0.25">
      <c r="A70" s="88" t="s">
        <v>371</v>
      </c>
      <c r="B70" s="163">
        <v>6000</v>
      </c>
      <c r="C70" s="161">
        <v>223276.2</v>
      </c>
      <c r="D70" s="162">
        <v>229276.2</v>
      </c>
      <c r="E70" s="161">
        <v>0</v>
      </c>
      <c r="F70" s="161">
        <v>0</v>
      </c>
      <c r="G70" s="162">
        <v>229276.2</v>
      </c>
    </row>
    <row r="71" spans="1:7" x14ac:dyDescent="0.25">
      <c r="A71" s="87" t="s">
        <v>372</v>
      </c>
      <c r="B71" s="86">
        <f t="shared" ref="B71:G71" si="10">SUM(B72:B74)</f>
        <v>0</v>
      </c>
      <c r="C71" s="86">
        <f t="shared" si="10"/>
        <v>159818.32999999999</v>
      </c>
      <c r="D71" s="86">
        <f t="shared" si="10"/>
        <v>159818.32999999999</v>
      </c>
      <c r="E71" s="86">
        <f t="shared" si="10"/>
        <v>0</v>
      </c>
      <c r="F71" s="86">
        <f t="shared" si="10"/>
        <v>0</v>
      </c>
      <c r="G71" s="86">
        <f t="shared" si="10"/>
        <v>159818.32999999999</v>
      </c>
    </row>
    <row r="72" spans="1:7" x14ac:dyDescent="0.25">
      <c r="A72" s="88" t="s">
        <v>373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374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" si="11">D73-E73</f>
        <v>0</v>
      </c>
    </row>
    <row r="74" spans="1:7" x14ac:dyDescent="0.25">
      <c r="A74" s="88" t="s">
        <v>375</v>
      </c>
      <c r="B74" s="163">
        <v>0</v>
      </c>
      <c r="C74" s="161">
        <v>159818.32999999999</v>
      </c>
      <c r="D74" s="162">
        <v>159818.32999999999</v>
      </c>
      <c r="E74" s="161">
        <v>0</v>
      </c>
      <c r="F74" s="161">
        <v>0</v>
      </c>
      <c r="G74" s="162">
        <v>159818.32999999999</v>
      </c>
    </row>
    <row r="75" spans="1:7" x14ac:dyDescent="0.25">
      <c r="A75" s="87" t="s">
        <v>376</v>
      </c>
      <c r="B75" s="86">
        <f t="shared" ref="B75:G75" si="12">SUM(B76:B82)</f>
        <v>0</v>
      </c>
      <c r="C75" s="86">
        <f t="shared" si="12"/>
        <v>0</v>
      </c>
      <c r="D75" s="86">
        <f t="shared" si="12"/>
        <v>0</v>
      </c>
      <c r="E75" s="86">
        <f t="shared" si="12"/>
        <v>0</v>
      </c>
      <c r="F75" s="86">
        <f t="shared" si="12"/>
        <v>0</v>
      </c>
      <c r="G75" s="86">
        <f t="shared" si="12"/>
        <v>0</v>
      </c>
    </row>
    <row r="76" spans="1:7" x14ac:dyDescent="0.25">
      <c r="A76" s="88" t="s">
        <v>377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8" t="s">
        <v>378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3">D77-E77</f>
        <v>0</v>
      </c>
    </row>
    <row r="78" spans="1:7" x14ac:dyDescent="0.25">
      <c r="A78" s="88" t="s">
        <v>379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3"/>
        <v>0</v>
      </c>
    </row>
    <row r="79" spans="1:7" x14ac:dyDescent="0.25">
      <c r="A79" s="88" t="s">
        <v>380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3"/>
        <v>0</v>
      </c>
    </row>
    <row r="80" spans="1:7" x14ac:dyDescent="0.25">
      <c r="A80" s="88" t="s">
        <v>381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3"/>
        <v>0</v>
      </c>
    </row>
    <row r="81" spans="1:7" x14ac:dyDescent="0.25">
      <c r="A81" s="88" t="s">
        <v>382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3"/>
        <v>0</v>
      </c>
    </row>
    <row r="82" spans="1:7" x14ac:dyDescent="0.25">
      <c r="A82" s="88" t="s">
        <v>383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3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384</v>
      </c>
      <c r="B84" s="86">
        <f t="shared" ref="B84:G84" si="14">SUM(B85,B93,B103,B113,B123,B133,B137,B146,B150)</f>
        <v>0</v>
      </c>
      <c r="C84" s="86">
        <f t="shared" si="14"/>
        <v>0</v>
      </c>
      <c r="D84" s="86">
        <f t="shared" si="14"/>
        <v>0</v>
      </c>
      <c r="E84" s="86">
        <f t="shared" si="14"/>
        <v>0</v>
      </c>
      <c r="F84" s="86">
        <f t="shared" si="14"/>
        <v>0</v>
      </c>
      <c r="G84" s="86">
        <f t="shared" si="14"/>
        <v>0</v>
      </c>
    </row>
    <row r="85" spans="1:7" x14ac:dyDescent="0.25">
      <c r="A85" s="87" t="s">
        <v>311</v>
      </c>
      <c r="B85" s="86">
        <f t="shared" ref="B85:G85" si="15">SUM(B86:B92)</f>
        <v>0</v>
      </c>
      <c r="C85" s="86">
        <f t="shared" si="15"/>
        <v>0</v>
      </c>
      <c r="D85" s="86">
        <f t="shared" si="15"/>
        <v>0</v>
      </c>
      <c r="E85" s="86">
        <f t="shared" si="15"/>
        <v>0</v>
      </c>
      <c r="F85" s="86">
        <f t="shared" si="15"/>
        <v>0</v>
      </c>
      <c r="G85" s="86">
        <f t="shared" si="15"/>
        <v>0</v>
      </c>
    </row>
    <row r="86" spans="1:7" x14ac:dyDescent="0.25">
      <c r="A86" s="88" t="s">
        <v>312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25">
      <c r="A87" s="88" t="s">
        <v>313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16">D87-E87</f>
        <v>0</v>
      </c>
    </row>
    <row r="88" spans="1:7" x14ac:dyDescent="0.25">
      <c r="A88" s="88" t="s">
        <v>314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16"/>
        <v>0</v>
      </c>
    </row>
    <row r="89" spans="1:7" x14ac:dyDescent="0.25">
      <c r="A89" s="88" t="s">
        <v>315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16"/>
        <v>0</v>
      </c>
    </row>
    <row r="90" spans="1:7" x14ac:dyDescent="0.25">
      <c r="A90" s="88" t="s">
        <v>316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16"/>
        <v>0</v>
      </c>
    </row>
    <row r="91" spans="1:7" x14ac:dyDescent="0.25">
      <c r="A91" s="88" t="s">
        <v>317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16"/>
        <v>0</v>
      </c>
    </row>
    <row r="92" spans="1:7" x14ac:dyDescent="0.25">
      <c r="A92" s="88" t="s">
        <v>318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16"/>
        <v>0</v>
      </c>
    </row>
    <row r="93" spans="1:7" x14ac:dyDescent="0.25">
      <c r="A93" s="87" t="s">
        <v>319</v>
      </c>
      <c r="B93" s="86">
        <f t="shared" ref="B93:G93" si="17">SUM(B94:B102)</f>
        <v>0</v>
      </c>
      <c r="C93" s="86">
        <f t="shared" si="17"/>
        <v>0</v>
      </c>
      <c r="D93" s="86">
        <f t="shared" si="17"/>
        <v>0</v>
      </c>
      <c r="E93" s="86">
        <f t="shared" si="17"/>
        <v>0</v>
      </c>
      <c r="F93" s="86">
        <f t="shared" si="17"/>
        <v>0</v>
      </c>
      <c r="G93" s="86">
        <f t="shared" si="17"/>
        <v>0</v>
      </c>
    </row>
    <row r="94" spans="1:7" x14ac:dyDescent="0.25">
      <c r="A94" s="88" t="s">
        <v>320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>D94-E94</f>
        <v>0</v>
      </c>
    </row>
    <row r="95" spans="1:7" x14ac:dyDescent="0.25">
      <c r="A95" s="88" t="s">
        <v>321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ref="G95:G102" si="18">D95-E95</f>
        <v>0</v>
      </c>
    </row>
    <row r="96" spans="1:7" x14ac:dyDescent="0.25">
      <c r="A96" s="88" t="s">
        <v>322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18"/>
        <v>0</v>
      </c>
    </row>
    <row r="97" spans="1:7" x14ac:dyDescent="0.25">
      <c r="A97" s="88" t="s">
        <v>323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18"/>
        <v>0</v>
      </c>
    </row>
    <row r="98" spans="1:7" x14ac:dyDescent="0.25">
      <c r="A98" s="90" t="s">
        <v>324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18"/>
        <v>0</v>
      </c>
    </row>
    <row r="99" spans="1:7" x14ac:dyDescent="0.25">
      <c r="A99" s="88" t="s">
        <v>325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18"/>
        <v>0</v>
      </c>
    </row>
    <row r="100" spans="1:7" x14ac:dyDescent="0.25">
      <c r="A100" s="88" t="s">
        <v>326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18"/>
        <v>0</v>
      </c>
    </row>
    <row r="101" spans="1:7" x14ac:dyDescent="0.25">
      <c r="A101" s="88" t="s">
        <v>327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18"/>
        <v>0</v>
      </c>
    </row>
    <row r="102" spans="1:7" x14ac:dyDescent="0.25">
      <c r="A102" s="88" t="s">
        <v>328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18"/>
        <v>0</v>
      </c>
    </row>
    <row r="103" spans="1:7" x14ac:dyDescent="0.25">
      <c r="A103" s="87" t="s">
        <v>329</v>
      </c>
      <c r="B103" s="86">
        <f>SUM(B104:B112)</f>
        <v>0</v>
      </c>
      <c r="C103" s="86">
        <f>SUM(C104:C112)</f>
        <v>0</v>
      </c>
      <c r="D103" s="86">
        <v>0</v>
      </c>
      <c r="E103" s="86">
        <f>SUM(E104:E112)</f>
        <v>0</v>
      </c>
      <c r="F103" s="86">
        <f>SUM(F104:F112)</f>
        <v>0</v>
      </c>
      <c r="G103" s="86">
        <f>SUM(G104:G112)</f>
        <v>0</v>
      </c>
    </row>
    <row r="104" spans="1:7" x14ac:dyDescent="0.25">
      <c r="A104" s="88" t="s">
        <v>330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>D104-E104</f>
        <v>0</v>
      </c>
    </row>
    <row r="105" spans="1:7" x14ac:dyDescent="0.25">
      <c r="A105" s="88" t="s">
        <v>331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ref="G105:G112" si="19">D105-E105</f>
        <v>0</v>
      </c>
    </row>
    <row r="106" spans="1:7" x14ac:dyDescent="0.25">
      <c r="A106" s="88" t="s">
        <v>332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19"/>
        <v>0</v>
      </c>
    </row>
    <row r="107" spans="1:7" x14ac:dyDescent="0.25">
      <c r="A107" s="88" t="s">
        <v>333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19"/>
        <v>0</v>
      </c>
    </row>
    <row r="108" spans="1:7" x14ac:dyDescent="0.25">
      <c r="A108" s="88" t="s">
        <v>334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19"/>
        <v>0</v>
      </c>
    </row>
    <row r="109" spans="1:7" x14ac:dyDescent="0.25">
      <c r="A109" s="88" t="s">
        <v>335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19"/>
        <v>0</v>
      </c>
    </row>
    <row r="110" spans="1:7" x14ac:dyDescent="0.25">
      <c r="A110" s="88" t="s">
        <v>336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19"/>
        <v>0</v>
      </c>
    </row>
    <row r="111" spans="1:7" x14ac:dyDescent="0.25">
      <c r="A111" s="88" t="s">
        <v>337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19"/>
        <v>0</v>
      </c>
    </row>
    <row r="112" spans="1:7" x14ac:dyDescent="0.25">
      <c r="A112" s="88" t="s">
        <v>338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19"/>
        <v>0</v>
      </c>
    </row>
    <row r="113" spans="1:7" x14ac:dyDescent="0.25">
      <c r="A113" s="87" t="s">
        <v>339</v>
      </c>
      <c r="B113" s="86">
        <f t="shared" ref="B113:G113" si="20">SUM(B114:B122)</f>
        <v>0</v>
      </c>
      <c r="C113" s="86">
        <f t="shared" si="20"/>
        <v>0</v>
      </c>
      <c r="D113" s="86">
        <f t="shared" si="20"/>
        <v>0</v>
      </c>
      <c r="E113" s="86">
        <f t="shared" si="20"/>
        <v>0</v>
      </c>
      <c r="F113" s="86">
        <f t="shared" si="20"/>
        <v>0</v>
      </c>
      <c r="G113" s="86">
        <f t="shared" si="20"/>
        <v>0</v>
      </c>
    </row>
    <row r="114" spans="1:7" x14ac:dyDescent="0.25">
      <c r="A114" s="88" t="s">
        <v>340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25">
      <c r="A115" s="88" t="s">
        <v>341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1">D115-E115</f>
        <v>0</v>
      </c>
    </row>
    <row r="116" spans="1:7" x14ac:dyDescent="0.25">
      <c r="A116" s="88" t="s">
        <v>342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1"/>
        <v>0</v>
      </c>
    </row>
    <row r="117" spans="1:7" x14ac:dyDescent="0.25">
      <c r="A117" s="88" t="s">
        <v>343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1"/>
        <v>0</v>
      </c>
    </row>
    <row r="118" spans="1:7" x14ac:dyDescent="0.25">
      <c r="A118" s="88" t="s">
        <v>344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1"/>
        <v>0</v>
      </c>
    </row>
    <row r="119" spans="1:7" x14ac:dyDescent="0.25">
      <c r="A119" s="88" t="s">
        <v>345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1"/>
        <v>0</v>
      </c>
    </row>
    <row r="120" spans="1:7" x14ac:dyDescent="0.25">
      <c r="A120" s="88" t="s">
        <v>346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1"/>
        <v>0</v>
      </c>
    </row>
    <row r="121" spans="1:7" x14ac:dyDescent="0.25">
      <c r="A121" s="88" t="s">
        <v>347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1"/>
        <v>0</v>
      </c>
    </row>
    <row r="122" spans="1:7" x14ac:dyDescent="0.25">
      <c r="A122" s="88" t="s">
        <v>348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1"/>
        <v>0</v>
      </c>
    </row>
    <row r="123" spans="1:7" x14ac:dyDescent="0.25">
      <c r="A123" s="87" t="s">
        <v>349</v>
      </c>
      <c r="B123" s="86">
        <f t="shared" ref="B123:G123" si="22">SUM(B124:B132)</f>
        <v>0</v>
      </c>
      <c r="C123" s="86">
        <f t="shared" si="22"/>
        <v>0</v>
      </c>
      <c r="D123" s="86">
        <f t="shared" si="22"/>
        <v>0</v>
      </c>
      <c r="E123" s="86">
        <f t="shared" si="22"/>
        <v>0</v>
      </c>
      <c r="F123" s="86">
        <f t="shared" si="22"/>
        <v>0</v>
      </c>
      <c r="G123" s="86">
        <f t="shared" si="22"/>
        <v>0</v>
      </c>
    </row>
    <row r="124" spans="1:7" x14ac:dyDescent="0.25">
      <c r="A124" s="88" t="s">
        <v>350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f>D124-E124</f>
        <v>0</v>
      </c>
    </row>
    <row r="125" spans="1:7" x14ac:dyDescent="0.25">
      <c r="A125" s="88" t="s">
        <v>351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f t="shared" ref="G125:G132" si="23">D125-E125</f>
        <v>0</v>
      </c>
    </row>
    <row r="126" spans="1:7" x14ac:dyDescent="0.25">
      <c r="A126" s="88" t="s">
        <v>352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f t="shared" si="23"/>
        <v>0</v>
      </c>
    </row>
    <row r="127" spans="1:7" x14ac:dyDescent="0.25">
      <c r="A127" s="88" t="s">
        <v>353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23"/>
        <v>0</v>
      </c>
    </row>
    <row r="128" spans="1:7" x14ac:dyDescent="0.25">
      <c r="A128" s="88" t="s">
        <v>354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23"/>
        <v>0</v>
      </c>
    </row>
    <row r="129" spans="1:7" x14ac:dyDescent="0.25">
      <c r="A129" s="88" t="s">
        <v>355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f t="shared" si="23"/>
        <v>0</v>
      </c>
    </row>
    <row r="130" spans="1:7" x14ac:dyDescent="0.25">
      <c r="A130" s="88" t="s">
        <v>356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3"/>
        <v>0</v>
      </c>
    </row>
    <row r="131" spans="1:7" x14ac:dyDescent="0.25">
      <c r="A131" s="88" t="s">
        <v>357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3"/>
        <v>0</v>
      </c>
    </row>
    <row r="132" spans="1:7" x14ac:dyDescent="0.25">
      <c r="A132" s="88" t="s">
        <v>358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3"/>
        <v>0</v>
      </c>
    </row>
    <row r="133" spans="1:7" x14ac:dyDescent="0.25">
      <c r="A133" s="87" t="s">
        <v>359</v>
      </c>
      <c r="B133" s="86">
        <f t="shared" ref="B133:G133" si="24">SUM(B134:B136)</f>
        <v>0</v>
      </c>
      <c r="C133" s="86">
        <f t="shared" si="24"/>
        <v>0</v>
      </c>
      <c r="D133" s="86">
        <f t="shared" si="24"/>
        <v>0</v>
      </c>
      <c r="E133" s="86">
        <f t="shared" si="24"/>
        <v>0</v>
      </c>
      <c r="F133" s="86">
        <f t="shared" si="24"/>
        <v>0</v>
      </c>
      <c r="G133" s="86">
        <f t="shared" si="24"/>
        <v>0</v>
      </c>
    </row>
    <row r="134" spans="1:7" x14ac:dyDescent="0.25">
      <c r="A134" s="88" t="s">
        <v>360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8" t="s">
        <v>361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25">D135-E135</f>
        <v>0</v>
      </c>
    </row>
    <row r="136" spans="1:7" x14ac:dyDescent="0.25">
      <c r="A136" s="88" t="s">
        <v>362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25"/>
        <v>0</v>
      </c>
    </row>
    <row r="137" spans="1:7" x14ac:dyDescent="0.25">
      <c r="A137" s="87" t="s">
        <v>363</v>
      </c>
      <c r="B137" s="86">
        <f t="shared" ref="B137:G137" si="26">SUM(B138:B142,B144:B145)</f>
        <v>0</v>
      </c>
      <c r="C137" s="86">
        <f t="shared" si="26"/>
        <v>0</v>
      </c>
      <c r="D137" s="86">
        <f t="shared" si="26"/>
        <v>0</v>
      </c>
      <c r="E137" s="86">
        <f t="shared" si="26"/>
        <v>0</v>
      </c>
      <c r="F137" s="86">
        <f t="shared" si="26"/>
        <v>0</v>
      </c>
      <c r="G137" s="86">
        <f t="shared" si="26"/>
        <v>0</v>
      </c>
    </row>
    <row r="138" spans="1:7" x14ac:dyDescent="0.25">
      <c r="A138" s="88" t="s">
        <v>364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365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27">D139-E139</f>
        <v>0</v>
      </c>
    </row>
    <row r="140" spans="1:7" x14ac:dyDescent="0.25">
      <c r="A140" s="88" t="s">
        <v>366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27"/>
        <v>0</v>
      </c>
    </row>
    <row r="141" spans="1:7" x14ac:dyDescent="0.25">
      <c r="A141" s="88" t="s">
        <v>367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27"/>
        <v>0</v>
      </c>
    </row>
    <row r="142" spans="1:7" x14ac:dyDescent="0.25">
      <c r="A142" s="88" t="s">
        <v>368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27"/>
        <v>0</v>
      </c>
    </row>
    <row r="143" spans="1:7" x14ac:dyDescent="0.25">
      <c r="A143" s="88" t="s">
        <v>369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27"/>
        <v>0</v>
      </c>
    </row>
    <row r="144" spans="1:7" x14ac:dyDescent="0.25">
      <c r="A144" s="88" t="s">
        <v>370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27"/>
        <v>0</v>
      </c>
    </row>
    <row r="145" spans="1:7" x14ac:dyDescent="0.25">
      <c r="A145" s="88" t="s">
        <v>371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27"/>
        <v>0</v>
      </c>
    </row>
    <row r="146" spans="1:7" x14ac:dyDescent="0.25">
      <c r="A146" s="87" t="s">
        <v>372</v>
      </c>
      <c r="B146" s="86">
        <f t="shared" ref="B146:G146" si="28">SUM(B147:B149)</f>
        <v>0</v>
      </c>
      <c r="C146" s="86">
        <f t="shared" si="28"/>
        <v>0</v>
      </c>
      <c r="D146" s="86">
        <f t="shared" si="28"/>
        <v>0</v>
      </c>
      <c r="E146" s="86">
        <f t="shared" si="28"/>
        <v>0</v>
      </c>
      <c r="F146" s="86">
        <f t="shared" si="28"/>
        <v>0</v>
      </c>
      <c r="G146" s="86">
        <f t="shared" si="28"/>
        <v>0</v>
      </c>
    </row>
    <row r="147" spans="1:7" x14ac:dyDescent="0.25">
      <c r="A147" s="88" t="s">
        <v>373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374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29">D148-E148</f>
        <v>0</v>
      </c>
    </row>
    <row r="149" spans="1:7" x14ac:dyDescent="0.25">
      <c r="A149" s="88" t="s">
        <v>375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29"/>
        <v>0</v>
      </c>
    </row>
    <row r="150" spans="1:7" x14ac:dyDescent="0.25">
      <c r="A150" s="87" t="s">
        <v>376</v>
      </c>
      <c r="B150" s="86">
        <f t="shared" ref="B150:G150" si="30">SUM(B151:B157)</f>
        <v>0</v>
      </c>
      <c r="C150" s="86">
        <f t="shared" si="30"/>
        <v>0</v>
      </c>
      <c r="D150" s="86">
        <f t="shared" si="30"/>
        <v>0</v>
      </c>
      <c r="E150" s="86">
        <f t="shared" si="30"/>
        <v>0</v>
      </c>
      <c r="F150" s="86">
        <f t="shared" si="30"/>
        <v>0</v>
      </c>
      <c r="G150" s="86">
        <f t="shared" si="30"/>
        <v>0</v>
      </c>
    </row>
    <row r="151" spans="1:7" x14ac:dyDescent="0.25">
      <c r="A151" s="88" t="s">
        <v>377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378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1">D152-E152</f>
        <v>0</v>
      </c>
    </row>
    <row r="153" spans="1:7" x14ac:dyDescent="0.25">
      <c r="A153" s="88" t="s">
        <v>379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1"/>
        <v>0</v>
      </c>
    </row>
    <row r="154" spans="1:7" x14ac:dyDescent="0.25">
      <c r="A154" s="90" t="s">
        <v>380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1"/>
        <v>0</v>
      </c>
    </row>
    <row r="155" spans="1:7" x14ac:dyDescent="0.25">
      <c r="A155" s="88" t="s">
        <v>381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1"/>
        <v>0</v>
      </c>
    </row>
    <row r="156" spans="1:7" x14ac:dyDescent="0.25">
      <c r="A156" s="88" t="s">
        <v>382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1"/>
        <v>0</v>
      </c>
    </row>
    <row r="157" spans="1:7" x14ac:dyDescent="0.25">
      <c r="A157" s="88" t="s">
        <v>383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1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385</v>
      </c>
      <c r="B159" s="93">
        <f t="shared" ref="B159:G159" si="32">B9+B84</f>
        <v>17511668.689999998</v>
      </c>
      <c r="C159" s="93">
        <f t="shared" si="32"/>
        <v>2397133.56</v>
      </c>
      <c r="D159" s="93">
        <f t="shared" si="32"/>
        <v>19908802.25</v>
      </c>
      <c r="E159" s="93">
        <f t="shared" si="32"/>
        <v>18536277.629999999</v>
      </c>
      <c r="F159" s="93">
        <f t="shared" si="32"/>
        <v>17730649.140000001</v>
      </c>
      <c r="G159" s="93">
        <f t="shared" si="32"/>
        <v>1372524.6199999994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B18:F18 B28:F28 B38:F38 B48:F48 B59:G61 B58:F58 B63:G69 B62:F62 B71:F73 B94:F159 B93:C93 E93:F93 B75:F92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"/>
  <sheetViews>
    <sheetView showGridLines="0" zoomScale="130" zoomScaleNormal="130" workbookViewId="0">
      <selection activeCell="B18" sqref="B1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7" t="s">
        <v>386</v>
      </c>
      <c r="B1" s="198"/>
      <c r="C1" s="198"/>
      <c r="D1" s="198"/>
      <c r="E1" s="198"/>
      <c r="F1" s="198"/>
      <c r="G1" s="199"/>
    </row>
    <row r="2" spans="1:7" ht="15" customHeight="1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387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92" t="s">
        <v>6</v>
      </c>
      <c r="B7" s="194" t="s">
        <v>304</v>
      </c>
      <c r="C7" s="194"/>
      <c r="D7" s="194"/>
      <c r="E7" s="194"/>
      <c r="F7" s="194"/>
      <c r="G7" s="196" t="s">
        <v>305</v>
      </c>
    </row>
    <row r="8" spans="1:7" ht="30" x14ac:dyDescent="0.25">
      <c r="A8" s="193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95"/>
    </row>
    <row r="9" spans="1:7" ht="15.75" customHeight="1" x14ac:dyDescent="0.25">
      <c r="A9" s="27" t="s">
        <v>388</v>
      </c>
      <c r="B9" s="31">
        <f>SUM(B10:B29)</f>
        <v>17511668.689999998</v>
      </c>
      <c r="C9" s="31">
        <f t="shared" ref="C9:G9" si="0">SUM(C10:C29)</f>
        <v>923018.58</v>
      </c>
      <c r="D9" s="31">
        <f t="shared" si="0"/>
        <v>18434687.27</v>
      </c>
      <c r="E9" s="31">
        <f t="shared" si="0"/>
        <v>11911404.450000001</v>
      </c>
      <c r="F9" s="31">
        <f t="shared" si="0"/>
        <v>11911404.450000001</v>
      </c>
      <c r="G9" s="31">
        <f t="shared" si="0"/>
        <v>6523282.8200000003</v>
      </c>
    </row>
    <row r="10" spans="1:7" x14ac:dyDescent="0.25">
      <c r="A10" s="165" t="s">
        <v>565</v>
      </c>
      <c r="B10" s="159">
        <v>570046.15</v>
      </c>
      <c r="C10" s="166">
        <v>0</v>
      </c>
      <c r="D10" s="167">
        <v>570046.15</v>
      </c>
      <c r="E10" s="166">
        <v>382448.23</v>
      </c>
      <c r="F10" s="166">
        <v>382448.23</v>
      </c>
      <c r="G10" s="167">
        <v>187597.92000000004</v>
      </c>
    </row>
    <row r="11" spans="1:7" x14ac:dyDescent="0.25">
      <c r="A11" s="165" t="s">
        <v>566</v>
      </c>
      <c r="B11" s="159">
        <v>867866.95</v>
      </c>
      <c r="C11" s="166">
        <v>144324.9</v>
      </c>
      <c r="D11" s="167">
        <v>1012191.85</v>
      </c>
      <c r="E11" s="166">
        <v>774441.59</v>
      </c>
      <c r="F11" s="166">
        <v>774441.59</v>
      </c>
      <c r="G11" s="167">
        <v>237750.26</v>
      </c>
    </row>
    <row r="12" spans="1:7" x14ac:dyDescent="0.25">
      <c r="A12" s="165" t="s">
        <v>567</v>
      </c>
      <c r="B12" s="159">
        <v>1174950.0900000001</v>
      </c>
      <c r="C12" s="166">
        <v>142620.85</v>
      </c>
      <c r="D12" s="167">
        <v>1317570.9400000002</v>
      </c>
      <c r="E12" s="166">
        <v>863871.14</v>
      </c>
      <c r="F12" s="166">
        <v>863871.14</v>
      </c>
      <c r="G12" s="167">
        <v>453699.80000000016</v>
      </c>
    </row>
    <row r="13" spans="1:7" x14ac:dyDescent="0.25">
      <c r="A13" s="165" t="s">
        <v>568</v>
      </c>
      <c r="B13" s="159">
        <v>385660.73</v>
      </c>
      <c r="C13" s="166">
        <v>0</v>
      </c>
      <c r="D13" s="167">
        <v>385660.73</v>
      </c>
      <c r="E13" s="166">
        <v>233820.24</v>
      </c>
      <c r="F13" s="166">
        <v>233820.24</v>
      </c>
      <c r="G13" s="167">
        <v>151840.49</v>
      </c>
    </row>
    <row r="14" spans="1:7" x14ac:dyDescent="0.25">
      <c r="A14" s="165" t="s">
        <v>569</v>
      </c>
      <c r="B14" s="159">
        <v>355012.3</v>
      </c>
      <c r="C14" s="166">
        <v>-12773.89</v>
      </c>
      <c r="D14" s="167">
        <v>342238.41</v>
      </c>
      <c r="E14" s="166">
        <v>238978.5</v>
      </c>
      <c r="F14" s="166">
        <v>238978.5</v>
      </c>
      <c r="G14" s="167">
        <v>103259.90999999997</v>
      </c>
    </row>
    <row r="15" spans="1:7" x14ac:dyDescent="0.25">
      <c r="A15" s="165" t="s">
        <v>570</v>
      </c>
      <c r="B15" s="159">
        <v>1490652.81</v>
      </c>
      <c r="C15" s="166">
        <v>-8000</v>
      </c>
      <c r="D15" s="167">
        <v>1482652.81</v>
      </c>
      <c r="E15" s="166">
        <v>998104.01</v>
      </c>
      <c r="F15" s="166">
        <v>998104.01</v>
      </c>
      <c r="G15" s="167">
        <v>484548.80000000005</v>
      </c>
    </row>
    <row r="16" spans="1:7" x14ac:dyDescent="0.25">
      <c r="A16" s="165" t="s">
        <v>571</v>
      </c>
      <c r="B16" s="159">
        <v>746561.78</v>
      </c>
      <c r="C16" s="166">
        <v>-7578.04</v>
      </c>
      <c r="D16" s="167">
        <v>738983.74</v>
      </c>
      <c r="E16" s="166">
        <v>436653.16</v>
      </c>
      <c r="F16" s="166">
        <v>436653.16</v>
      </c>
      <c r="G16" s="167">
        <v>302330.58</v>
      </c>
    </row>
    <row r="17" spans="1:7" x14ac:dyDescent="0.25">
      <c r="A17" s="165" t="s">
        <v>572</v>
      </c>
      <c r="B17" s="159">
        <v>129829.45</v>
      </c>
      <c r="C17" s="166">
        <v>0</v>
      </c>
      <c r="D17" s="167">
        <v>129829.45</v>
      </c>
      <c r="E17" s="166">
        <v>84124.73</v>
      </c>
      <c r="F17" s="166">
        <v>84124.73</v>
      </c>
      <c r="G17" s="167">
        <v>45704.72</v>
      </c>
    </row>
    <row r="18" spans="1:7" x14ac:dyDescent="0.25">
      <c r="A18" s="165" t="s">
        <v>573</v>
      </c>
      <c r="B18" s="159">
        <v>333113.09999999998</v>
      </c>
      <c r="C18" s="166">
        <v>6000</v>
      </c>
      <c r="D18" s="167">
        <v>339113.1</v>
      </c>
      <c r="E18" s="166">
        <v>190019.36</v>
      </c>
      <c r="F18" s="166">
        <v>190019.36</v>
      </c>
      <c r="G18" s="167">
        <v>149093.74</v>
      </c>
    </row>
    <row r="19" spans="1:7" x14ac:dyDescent="0.25">
      <c r="A19" s="165" t="s">
        <v>574</v>
      </c>
      <c r="B19" s="159">
        <v>855782.73</v>
      </c>
      <c r="C19" s="166">
        <v>3792</v>
      </c>
      <c r="D19" s="167">
        <v>859574.73</v>
      </c>
      <c r="E19" s="166">
        <v>561853.46</v>
      </c>
      <c r="F19" s="166">
        <v>561853.46</v>
      </c>
      <c r="G19" s="167">
        <v>297721.27</v>
      </c>
    </row>
    <row r="20" spans="1:7" x14ac:dyDescent="0.25">
      <c r="A20" s="165" t="s">
        <v>575</v>
      </c>
      <c r="B20" s="159">
        <v>1204603.54</v>
      </c>
      <c r="C20" s="166">
        <v>-500</v>
      </c>
      <c r="D20" s="167">
        <v>1204103.54</v>
      </c>
      <c r="E20" s="166">
        <v>785053.26</v>
      </c>
      <c r="F20" s="166">
        <v>785053.26</v>
      </c>
      <c r="G20" s="167">
        <v>419050.28</v>
      </c>
    </row>
    <row r="21" spans="1:7" x14ac:dyDescent="0.25">
      <c r="A21" s="165" t="s">
        <v>576</v>
      </c>
      <c r="B21" s="159">
        <v>146865.04999999999</v>
      </c>
      <c r="C21" s="166">
        <v>-500</v>
      </c>
      <c r="D21" s="167">
        <v>146365.04999999999</v>
      </c>
      <c r="E21" s="166">
        <v>98792.21</v>
      </c>
      <c r="F21" s="166">
        <v>98792.21</v>
      </c>
      <c r="G21" s="167">
        <v>47572.839999999982</v>
      </c>
    </row>
    <row r="22" spans="1:7" x14ac:dyDescent="0.25">
      <c r="A22" s="165" t="s">
        <v>577</v>
      </c>
      <c r="B22" s="159">
        <v>2817022.31</v>
      </c>
      <c r="C22" s="166">
        <v>-3000</v>
      </c>
      <c r="D22" s="167">
        <v>2814022.31</v>
      </c>
      <c r="E22" s="166">
        <v>2334114.79</v>
      </c>
      <c r="F22" s="166">
        <v>2334114.79</v>
      </c>
      <c r="G22" s="167">
        <v>479907.52</v>
      </c>
    </row>
    <row r="23" spans="1:7" x14ac:dyDescent="0.25">
      <c r="A23" s="165" t="s">
        <v>578</v>
      </c>
      <c r="B23" s="159">
        <v>684095.08</v>
      </c>
      <c r="C23" s="166">
        <v>-800</v>
      </c>
      <c r="D23" s="167">
        <v>683295.08</v>
      </c>
      <c r="E23" s="166">
        <v>454557.11</v>
      </c>
      <c r="F23" s="166">
        <v>454557.11</v>
      </c>
      <c r="G23" s="167">
        <v>228737.96999999997</v>
      </c>
    </row>
    <row r="24" spans="1:7" x14ac:dyDescent="0.25">
      <c r="A24" s="165" t="s">
        <v>579</v>
      </c>
      <c r="B24" s="159">
        <v>44588.2</v>
      </c>
      <c r="C24" s="166">
        <v>-1287.6500000000001</v>
      </c>
      <c r="D24" s="167">
        <v>43300.549999999996</v>
      </c>
      <c r="E24" s="166">
        <v>16938.14</v>
      </c>
      <c r="F24" s="166">
        <v>16938.14</v>
      </c>
      <c r="G24" s="167">
        <v>26362.409999999996</v>
      </c>
    </row>
    <row r="25" spans="1:7" x14ac:dyDescent="0.25">
      <c r="A25" s="165" t="s">
        <v>580</v>
      </c>
      <c r="B25" s="159">
        <v>1392470.49</v>
      </c>
      <c r="C25" s="166">
        <v>-11900</v>
      </c>
      <c r="D25" s="167">
        <v>1380570.49</v>
      </c>
      <c r="E25" s="166">
        <v>834563.46</v>
      </c>
      <c r="F25" s="166">
        <v>834563.46</v>
      </c>
      <c r="G25" s="167">
        <v>546007.03</v>
      </c>
    </row>
    <row r="26" spans="1:7" x14ac:dyDescent="0.25">
      <c r="A26" s="165" t="s">
        <v>581</v>
      </c>
      <c r="B26" s="159">
        <v>140371.04</v>
      </c>
      <c r="C26" s="166">
        <v>-1100</v>
      </c>
      <c r="D26" s="167">
        <v>139271.04000000001</v>
      </c>
      <c r="E26" s="166">
        <v>94068.65</v>
      </c>
      <c r="F26" s="166">
        <v>94068.65</v>
      </c>
      <c r="G26" s="167">
        <v>45202.390000000014</v>
      </c>
    </row>
    <row r="27" spans="1:7" x14ac:dyDescent="0.25">
      <c r="A27" s="165" t="s">
        <v>582</v>
      </c>
      <c r="B27" s="159">
        <v>3182647.68</v>
      </c>
      <c r="C27" s="166">
        <v>1190</v>
      </c>
      <c r="D27" s="167">
        <v>3183837.68</v>
      </c>
      <c r="E27" s="166">
        <v>1892532.13</v>
      </c>
      <c r="F27" s="166">
        <v>1892532.13</v>
      </c>
      <c r="G27" s="167">
        <v>1291305.5500000003</v>
      </c>
    </row>
    <row r="28" spans="1:7" x14ac:dyDescent="0.25">
      <c r="A28" s="165" t="s">
        <v>583</v>
      </c>
      <c r="B28" s="159">
        <v>712782.83</v>
      </c>
      <c r="C28" s="166">
        <v>242774.02</v>
      </c>
      <c r="D28" s="167">
        <v>955556.85</v>
      </c>
      <c r="E28" s="166">
        <v>457467.68</v>
      </c>
      <c r="F28" s="166">
        <v>457467.68</v>
      </c>
      <c r="G28" s="167">
        <v>498089.17</v>
      </c>
    </row>
    <row r="29" spans="1:7" x14ac:dyDescent="0.25">
      <c r="A29" s="165" t="s">
        <v>584</v>
      </c>
      <c r="B29" s="159">
        <v>276746.38</v>
      </c>
      <c r="C29" s="166">
        <v>429756.39</v>
      </c>
      <c r="D29" s="167">
        <v>706502.77</v>
      </c>
      <c r="E29" s="166">
        <v>179002.6</v>
      </c>
      <c r="F29" s="166">
        <v>179002.6</v>
      </c>
      <c r="G29" s="167">
        <v>527500.17000000004</v>
      </c>
    </row>
    <row r="30" spans="1:7" x14ac:dyDescent="0.25">
      <c r="A30" s="32" t="s">
        <v>153</v>
      </c>
      <c r="B30" s="51"/>
      <c r="C30" s="51"/>
      <c r="D30" s="51"/>
      <c r="E30" s="51"/>
      <c r="F30" s="51"/>
      <c r="G30" s="51"/>
    </row>
    <row r="31" spans="1:7" x14ac:dyDescent="0.25">
      <c r="A31" s="3" t="s">
        <v>397</v>
      </c>
      <c r="B31" s="4">
        <f>SUM(B32:B39)</f>
        <v>0</v>
      </c>
      <c r="C31" s="4">
        <f t="shared" ref="C31:G31" si="1">SUM(C32:C39)</f>
        <v>0</v>
      </c>
      <c r="D31" s="4">
        <f t="shared" si="1"/>
        <v>0</v>
      </c>
      <c r="E31" s="4">
        <f t="shared" si="1"/>
        <v>0</v>
      </c>
      <c r="F31" s="4">
        <f t="shared" si="1"/>
        <v>0</v>
      </c>
      <c r="G31" s="4">
        <f t="shared" si="1"/>
        <v>0</v>
      </c>
    </row>
    <row r="32" spans="1:7" x14ac:dyDescent="0.25">
      <c r="A32" s="65" t="s">
        <v>389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</row>
    <row r="33" spans="1:7" x14ac:dyDescent="0.25">
      <c r="A33" s="65" t="s">
        <v>390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</row>
    <row r="34" spans="1:7" x14ac:dyDescent="0.25">
      <c r="A34" s="65" t="s">
        <v>391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</row>
    <row r="35" spans="1:7" x14ac:dyDescent="0.25">
      <c r="A35" s="65" t="s">
        <v>392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</row>
    <row r="36" spans="1:7" x14ac:dyDescent="0.25">
      <c r="A36" s="65" t="s">
        <v>393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</row>
    <row r="37" spans="1:7" x14ac:dyDescent="0.25">
      <c r="A37" s="65" t="s">
        <v>394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</row>
    <row r="38" spans="1:7" x14ac:dyDescent="0.25">
      <c r="A38" s="65" t="s">
        <v>395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</row>
    <row r="39" spans="1:7" x14ac:dyDescent="0.25">
      <c r="A39" s="65" t="s">
        <v>396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</row>
    <row r="40" spans="1:7" x14ac:dyDescent="0.25">
      <c r="A40" s="32" t="s">
        <v>153</v>
      </c>
      <c r="B40" s="51"/>
      <c r="C40" s="51"/>
      <c r="D40" s="51"/>
      <c r="E40" s="51"/>
      <c r="F40" s="51"/>
      <c r="G40" s="51"/>
    </row>
    <row r="41" spans="1:7" x14ac:dyDescent="0.25">
      <c r="A41" s="3" t="s">
        <v>385</v>
      </c>
      <c r="B41" s="4">
        <f>SUM(B31,B9)</f>
        <v>17511668.689999998</v>
      </c>
      <c r="C41" s="4">
        <f t="shared" ref="C41:G41" si="2">SUM(C31,C9)</f>
        <v>923018.58</v>
      </c>
      <c r="D41" s="4">
        <f t="shared" si="2"/>
        <v>18434687.27</v>
      </c>
      <c r="E41" s="4">
        <f t="shared" si="2"/>
        <v>11911404.450000001</v>
      </c>
      <c r="F41" s="4">
        <f t="shared" si="2"/>
        <v>11911404.450000001</v>
      </c>
      <c r="G41" s="4">
        <f t="shared" si="2"/>
        <v>6523282.8200000003</v>
      </c>
    </row>
    <row r="42" spans="1:7" x14ac:dyDescent="0.25">
      <c r="A42" s="57"/>
      <c r="B42" s="57"/>
      <c r="C42" s="57"/>
      <c r="D42" s="57"/>
      <c r="E42" s="57"/>
      <c r="F42" s="57"/>
      <c r="G42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0:G41 B9:G3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0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19" zoomScale="115" zoomScaleNormal="115" workbookViewId="0">
      <selection activeCell="B23" sqref="B2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3" t="s">
        <v>398</v>
      </c>
      <c r="B1" s="204"/>
      <c r="C1" s="204"/>
      <c r="D1" s="204"/>
      <c r="E1" s="204"/>
      <c r="F1" s="204"/>
      <c r="G1" s="204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399</v>
      </c>
      <c r="B3" s="118"/>
      <c r="C3" s="118"/>
      <c r="D3" s="118"/>
      <c r="E3" s="118"/>
      <c r="F3" s="118"/>
      <c r="G3" s="119"/>
    </row>
    <row r="4" spans="1:7" x14ac:dyDescent="0.25">
      <c r="A4" s="117" t="s">
        <v>400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92" t="s">
        <v>6</v>
      </c>
      <c r="B7" s="200" t="s">
        <v>304</v>
      </c>
      <c r="C7" s="201"/>
      <c r="D7" s="201"/>
      <c r="E7" s="201"/>
      <c r="F7" s="202"/>
      <c r="G7" s="196" t="s">
        <v>401</v>
      </c>
    </row>
    <row r="8" spans="1:7" ht="30" x14ac:dyDescent="0.25">
      <c r="A8" s="193"/>
      <c r="B8" s="26" t="s">
        <v>306</v>
      </c>
      <c r="C8" s="7" t="s">
        <v>402</v>
      </c>
      <c r="D8" s="26" t="s">
        <v>308</v>
      </c>
      <c r="E8" s="26" t="s">
        <v>192</v>
      </c>
      <c r="F8" s="33" t="s">
        <v>209</v>
      </c>
      <c r="G8" s="195"/>
    </row>
    <row r="9" spans="1:7" ht="16.5" customHeight="1" x14ac:dyDescent="0.25">
      <c r="A9" s="27" t="s">
        <v>403</v>
      </c>
      <c r="B9" s="31">
        <f>SUM(B10,B19,B27,B37)</f>
        <v>17511668.690000001</v>
      </c>
      <c r="C9" s="31">
        <f t="shared" ref="C9:G9" si="0">SUM(C10,C19,C27,C37)</f>
        <v>2397133.56</v>
      </c>
      <c r="D9" s="31">
        <f t="shared" si="0"/>
        <v>19908802.25</v>
      </c>
      <c r="E9" s="31">
        <f t="shared" si="0"/>
        <v>18536277.630000003</v>
      </c>
      <c r="F9" s="31">
        <f t="shared" si="0"/>
        <v>17730649.140000001</v>
      </c>
      <c r="G9" s="31">
        <f t="shared" si="0"/>
        <v>1372524.6199999989</v>
      </c>
    </row>
    <row r="10" spans="1:7" ht="15" customHeight="1" x14ac:dyDescent="0.25">
      <c r="A10" s="60" t="s">
        <v>404</v>
      </c>
      <c r="B10" s="49">
        <f>SUM(B11:B18)</f>
        <v>2550140.0299999998</v>
      </c>
      <c r="C10" s="49">
        <f t="shared" ref="C10:G10" si="1">SUM(C11:C18)</f>
        <v>1096847.08</v>
      </c>
      <c r="D10" s="49">
        <f t="shared" si="1"/>
        <v>3646987.11</v>
      </c>
      <c r="E10" s="49">
        <f t="shared" si="1"/>
        <v>2849602.91</v>
      </c>
      <c r="F10" s="49">
        <f t="shared" si="1"/>
        <v>2770971.81</v>
      </c>
      <c r="G10" s="49">
        <f t="shared" si="1"/>
        <v>797384.19999999972</v>
      </c>
    </row>
    <row r="11" spans="1:7" x14ac:dyDescent="0.25">
      <c r="A11" s="80" t="s">
        <v>405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80" t="s">
        <v>406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80" t="s">
        <v>407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80" t="s">
        <v>408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80" t="s">
        <v>409</v>
      </c>
      <c r="B15" s="168">
        <v>2550140.0299999998</v>
      </c>
      <c r="C15" s="169">
        <v>1096847.08</v>
      </c>
      <c r="D15" s="170">
        <v>3646987.11</v>
      </c>
      <c r="E15" s="169">
        <v>2849602.91</v>
      </c>
      <c r="F15" s="169">
        <v>2770971.81</v>
      </c>
      <c r="G15" s="170">
        <v>797384.19999999972</v>
      </c>
    </row>
    <row r="16" spans="1:7" x14ac:dyDescent="0.25">
      <c r="A16" s="80" t="s">
        <v>410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411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412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0" t="s">
        <v>413</v>
      </c>
      <c r="B19" s="49">
        <f>SUM(B20:B26)</f>
        <v>14961528.66</v>
      </c>
      <c r="C19" s="49">
        <f t="shared" ref="C19:G19" si="2">SUM(C20:C26)</f>
        <v>1300286.48</v>
      </c>
      <c r="D19" s="49">
        <f t="shared" si="2"/>
        <v>16261815.140000001</v>
      </c>
      <c r="E19" s="49">
        <f t="shared" si="2"/>
        <v>15686674.720000001</v>
      </c>
      <c r="F19" s="49">
        <f t="shared" si="2"/>
        <v>14959677.33</v>
      </c>
      <c r="G19" s="49">
        <f t="shared" si="2"/>
        <v>575140.41999999923</v>
      </c>
    </row>
    <row r="20" spans="1:7" x14ac:dyDescent="0.25">
      <c r="A20" s="80" t="s">
        <v>414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80" t="s">
        <v>415</v>
      </c>
      <c r="B21" s="168">
        <v>333113.09999999998</v>
      </c>
      <c r="C21" s="171">
        <v>-20745.88</v>
      </c>
      <c r="D21" s="172">
        <v>312367.21999999997</v>
      </c>
      <c r="E21" s="171">
        <v>311621.58</v>
      </c>
      <c r="F21" s="171">
        <v>284028.38</v>
      </c>
      <c r="G21" s="172">
        <v>745.63999999995576</v>
      </c>
    </row>
    <row r="22" spans="1:7" x14ac:dyDescent="0.25">
      <c r="A22" s="80" t="s">
        <v>416</v>
      </c>
      <c r="B22" s="168">
        <v>1522299.94</v>
      </c>
      <c r="C22" s="171">
        <v>-65729.679999999993</v>
      </c>
      <c r="D22" s="172">
        <v>1456570.26</v>
      </c>
      <c r="E22" s="171">
        <v>1441530.95</v>
      </c>
      <c r="F22" s="171">
        <v>1399037.29</v>
      </c>
      <c r="G22" s="172">
        <v>15039.310000000056</v>
      </c>
    </row>
    <row r="23" spans="1:7" x14ac:dyDescent="0.25">
      <c r="A23" s="80" t="s">
        <v>417</v>
      </c>
      <c r="B23" s="172">
        <v>0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25">
      <c r="A24" s="80" t="s">
        <v>418</v>
      </c>
      <c r="B24" s="168">
        <v>3227235.88</v>
      </c>
      <c r="C24" s="171">
        <v>-276893.65000000002</v>
      </c>
      <c r="D24" s="172">
        <v>2950342.23</v>
      </c>
      <c r="E24" s="171">
        <v>2929523.54</v>
      </c>
      <c r="F24" s="171">
        <v>2800669.56</v>
      </c>
      <c r="G24" s="172">
        <v>20818.689999999944</v>
      </c>
    </row>
    <row r="25" spans="1:7" x14ac:dyDescent="0.25">
      <c r="A25" s="80" t="s">
        <v>419</v>
      </c>
      <c r="B25" s="168">
        <v>9878879.7400000002</v>
      </c>
      <c r="C25" s="171">
        <v>1663655.69</v>
      </c>
      <c r="D25" s="172">
        <v>11542535.43</v>
      </c>
      <c r="E25" s="171">
        <v>11003998.65</v>
      </c>
      <c r="F25" s="171">
        <v>10475942.1</v>
      </c>
      <c r="G25" s="172">
        <v>538536.77999999933</v>
      </c>
    </row>
    <row r="26" spans="1:7" x14ac:dyDescent="0.25">
      <c r="A26" s="80" t="s">
        <v>420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60" t="s">
        <v>421</v>
      </c>
      <c r="B27" s="49">
        <f>SUM(B28:B36)</f>
        <v>0</v>
      </c>
      <c r="C27" s="49">
        <f t="shared" ref="C27:G27" si="3">SUM(C28:C36)</f>
        <v>0</v>
      </c>
      <c r="D27" s="49">
        <f t="shared" si="3"/>
        <v>0</v>
      </c>
      <c r="E27" s="49">
        <f t="shared" si="3"/>
        <v>0</v>
      </c>
      <c r="F27" s="49">
        <f t="shared" si="3"/>
        <v>0</v>
      </c>
      <c r="G27" s="49">
        <f t="shared" si="3"/>
        <v>0</v>
      </c>
    </row>
    <row r="28" spans="1:7" x14ac:dyDescent="0.25">
      <c r="A28" s="83" t="s">
        <v>422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423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424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425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426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427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428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429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430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431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432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433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434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435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60" t="s">
        <v>404</v>
      </c>
      <c r="B44" s="49">
        <f>SUM(B45:B52)</f>
        <v>0</v>
      </c>
      <c r="C44" s="49">
        <f t="shared" ref="C44:G44" si="6">SUM(C45:C52)</f>
        <v>0</v>
      </c>
      <c r="D44" s="49">
        <f t="shared" si="6"/>
        <v>0</v>
      </c>
      <c r="E44" s="49">
        <f t="shared" si="6"/>
        <v>0</v>
      </c>
      <c r="F44" s="49">
        <f t="shared" si="6"/>
        <v>0</v>
      </c>
      <c r="G44" s="49">
        <f t="shared" si="6"/>
        <v>0</v>
      </c>
    </row>
    <row r="45" spans="1:7" x14ac:dyDescent="0.25">
      <c r="A45" s="83" t="s">
        <v>405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406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407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408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409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410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411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412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413</v>
      </c>
      <c r="B53" s="49">
        <f>SUM(B54:B60)</f>
        <v>0</v>
      </c>
      <c r="C53" s="49">
        <f t="shared" ref="C53:G53" si="7">SUM(C54:C60)</f>
        <v>0</v>
      </c>
      <c r="D53" s="49">
        <f t="shared" si="7"/>
        <v>0</v>
      </c>
      <c r="E53" s="49">
        <f t="shared" si="7"/>
        <v>0</v>
      </c>
      <c r="F53" s="49">
        <f t="shared" si="7"/>
        <v>0</v>
      </c>
      <c r="G53" s="49">
        <f t="shared" si="7"/>
        <v>0</v>
      </c>
    </row>
    <row r="54" spans="1:7" x14ac:dyDescent="0.25">
      <c r="A54" s="83" t="s">
        <v>414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3" t="s">
        <v>415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416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417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418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419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420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421</v>
      </c>
      <c r="B61" s="49">
        <f>SUM(B62:B70)</f>
        <v>0</v>
      </c>
      <c r="C61" s="49">
        <f t="shared" ref="C61:G61" si="8">SUM(C62:C70)</f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25">
      <c r="A62" s="83" t="s">
        <v>422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423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424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425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426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427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429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430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431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432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433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434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435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385</v>
      </c>
      <c r="B77" s="4">
        <f>B43+B9</f>
        <v>17511668.690000001</v>
      </c>
      <c r="C77" s="4">
        <f t="shared" ref="C77:G77" si="10">C43+C9</f>
        <v>2397133.56</v>
      </c>
      <c r="D77" s="4">
        <f t="shared" si="10"/>
        <v>19908802.25</v>
      </c>
      <c r="E77" s="4">
        <f t="shared" si="10"/>
        <v>18536277.630000003</v>
      </c>
      <c r="F77" s="4">
        <f t="shared" si="10"/>
        <v>17730649.140000001</v>
      </c>
      <c r="G77" s="4">
        <f t="shared" si="10"/>
        <v>1372524.6199999989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6" zoomScaleNormal="100" workbookViewId="0">
      <selection activeCell="C27" sqref="C2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7" t="s">
        <v>437</v>
      </c>
      <c r="B1" s="190"/>
      <c r="C1" s="190"/>
      <c r="D1" s="190"/>
      <c r="E1" s="190"/>
      <c r="F1" s="190"/>
      <c r="G1" s="191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x14ac:dyDescent="0.25">
      <c r="A4" s="117" t="s">
        <v>438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92" t="s">
        <v>439</v>
      </c>
      <c r="B7" s="195" t="s">
        <v>304</v>
      </c>
      <c r="C7" s="195"/>
      <c r="D7" s="195"/>
      <c r="E7" s="195"/>
      <c r="F7" s="195"/>
      <c r="G7" s="195" t="s">
        <v>305</v>
      </c>
    </row>
    <row r="8" spans="1:7" ht="30" x14ac:dyDescent="0.25">
      <c r="A8" s="193"/>
      <c r="B8" s="7" t="s">
        <v>306</v>
      </c>
      <c r="C8" s="34" t="s">
        <v>402</v>
      </c>
      <c r="D8" s="34" t="s">
        <v>237</v>
      </c>
      <c r="E8" s="34" t="s">
        <v>192</v>
      </c>
      <c r="F8" s="34" t="s">
        <v>209</v>
      </c>
      <c r="G8" s="205"/>
    </row>
    <row r="9" spans="1:7" ht="15.75" customHeight="1" x14ac:dyDescent="0.25">
      <c r="A9" s="27" t="s">
        <v>440</v>
      </c>
      <c r="B9" s="123">
        <f>SUM(B10,B11,B12,B15,B16,B19)</f>
        <v>13502279.300000001</v>
      </c>
      <c r="C9" s="123">
        <f t="shared" ref="C9:G9" si="0">SUM(C10,C11,C12,C15,C16,C19)</f>
        <v>-235654.83</v>
      </c>
      <c r="D9" s="123">
        <f t="shared" si="0"/>
        <v>13266624.470000001</v>
      </c>
      <c r="E9" s="123">
        <f t="shared" si="0"/>
        <v>13262988.880000001</v>
      </c>
      <c r="F9" s="123">
        <f t="shared" si="0"/>
        <v>12573204.82</v>
      </c>
      <c r="G9" s="123">
        <f t="shared" si="0"/>
        <v>3635.589999999851</v>
      </c>
    </row>
    <row r="10" spans="1:7" x14ac:dyDescent="0.25">
      <c r="A10" s="60" t="s">
        <v>441</v>
      </c>
      <c r="B10" s="173">
        <v>13502279.300000001</v>
      </c>
      <c r="C10" s="174">
        <v>-235654.83</v>
      </c>
      <c r="D10" s="175">
        <v>13266624.470000001</v>
      </c>
      <c r="E10" s="174">
        <v>13262988.880000001</v>
      </c>
      <c r="F10" s="174">
        <v>12573204.82</v>
      </c>
      <c r="G10" s="175">
        <v>3635.589999999851</v>
      </c>
    </row>
    <row r="11" spans="1:7" ht="15.75" customHeight="1" x14ac:dyDescent="0.25">
      <c r="A11" s="60" t="s">
        <v>442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443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444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445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446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447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448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449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450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451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25">
      <c r="A22" s="60" t="s">
        <v>441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25">
      <c r="A23" s="60" t="s">
        <v>442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443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444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445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446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447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448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449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450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452</v>
      </c>
      <c r="B33" s="37">
        <f>B21+B9</f>
        <v>13502279.300000001</v>
      </c>
      <c r="C33" s="37">
        <f t="shared" ref="C33:G33" si="8">C21+C9</f>
        <v>-235654.83</v>
      </c>
      <c r="D33" s="37">
        <f t="shared" si="8"/>
        <v>13266624.470000001</v>
      </c>
      <c r="E33" s="37">
        <f t="shared" si="8"/>
        <v>13262988.880000001</v>
      </c>
      <c r="F33" s="37">
        <f t="shared" si="8"/>
        <v>12573204.82</v>
      </c>
      <c r="G33" s="37">
        <f t="shared" si="8"/>
        <v>3635.589999999851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2024-03-01T21:59:31Z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